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drawings/drawing17.xml" ContentType="application/vnd.openxmlformats-officedocument.drawing+xml"/>
  <Override PartName="/xl/charts/chart2.xml" ContentType="application/vnd.openxmlformats-officedocument.drawingml.chart+xml"/>
  <Override PartName="/xl/drawings/drawing18.xml" ContentType="application/vnd.openxmlformats-officedocument.drawing+xml"/>
  <Override PartName="/xl/charts/chart3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4.xml" ContentType="application/vnd.openxmlformats-officedocument.drawingml.chart+xml"/>
  <Override PartName="/xl/drawings/drawing22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omments2.xml" ContentType="application/vnd.openxmlformats-officedocument.spreadsheetml.comments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tables/table2.xml" ContentType="application/vnd.openxmlformats-officedocument.spreadsheetml.table+xml"/>
  <Override PartName="/xl/drawings/drawing29.xml" ContentType="application/vnd.openxmlformats-officedocument.drawing+xml"/>
  <Override PartName="/xl/comments3.xml" ContentType="application/vnd.openxmlformats-officedocument.spreadsheetml.comments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drawings/drawing33.xml" ContentType="application/vnd.openxmlformats-officedocument.drawing+xml"/>
  <Override PartName="/xl/tables/table3.xml" ContentType="application/vnd.openxmlformats-officedocument.spreadsheetml.table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EC\6 Level - Advanced Cert in Administration\6N4089 Spreadsheet Level 6\"/>
    </mc:Choice>
  </mc:AlternateContent>
  <bookViews>
    <workbookView xWindow="-15" yWindow="585" windowWidth="12015" windowHeight="4650"/>
  </bookViews>
  <sheets>
    <sheet name="Home Page" sheetId="17" r:id="rId1"/>
    <sheet name="Blank Sheet" sheetId="7" r:id="rId2"/>
    <sheet name="Section 2 Notes" sheetId="14" r:id="rId3"/>
    <sheet name="Section 3 Notes" sheetId="19" r:id="rId4"/>
    <sheet name="Hyperlinks" sheetId="10" r:id="rId5"/>
    <sheet name="Outline" sheetId="25" r:id="rId6"/>
    <sheet name="Scenario" sheetId="26" r:id="rId7"/>
    <sheet name="Scenario Summary" sheetId="29" r:id="rId8"/>
    <sheet name="Sorting" sheetId="31" r:id="rId9"/>
    <sheet name="Series &amp; Custom Lists" sheetId="32" r:id="rId10"/>
    <sheet name="Naming Cells" sheetId="23" r:id="rId11"/>
    <sheet name="Auto Filter" sheetId="20" r:id="rId12"/>
    <sheet name="Advanced Filter" sheetId="21" r:id="rId13"/>
    <sheet name="Advanced Filter Unique Records" sheetId="22" r:id="rId14"/>
    <sheet name="Section 4 Notes" sheetId="4" r:id="rId15"/>
    <sheet name="Section 5 Notes" sheetId="34" r:id="rId16"/>
    <sheet name="Chart" sheetId="36" r:id="rId17"/>
    <sheet name="Chart Area" sheetId="37" r:id="rId18"/>
    <sheet name="Chart Objects Added" sheetId="39" r:id="rId19"/>
    <sheet name="Chart Lower Neg Line" sheetId="38" r:id="rId20"/>
    <sheet name="Trendline" sheetId="33" r:id="rId21"/>
    <sheet name="Gantt Chart" sheetId="35" r:id="rId22"/>
    <sheet name="House" sheetId="40" r:id="rId23"/>
    <sheet name="Conditional Formatting" sheetId="16" r:id="rId24"/>
    <sheet name="Dates and Times" sheetId="2" r:id="rId25"/>
    <sheet name="Range Union Intersection 3D" sheetId="3" r:id="rId26"/>
    <sheet name="IF Statements" sheetId="5" r:id="rId27"/>
    <sheet name="Lookup" sheetId="8" r:id="rId28"/>
    <sheet name="Mathematical Functions" sheetId="12" r:id="rId29"/>
    <sheet name="Statistical Functions" sheetId="44" r:id="rId30"/>
    <sheet name="Text Functions" sheetId="45" r:id="rId31"/>
    <sheet name="Financial Functions" sheetId="6" r:id="rId32"/>
    <sheet name="Database Functions" sheetId="46" r:id="rId33"/>
    <sheet name="Section 6 Notes " sheetId="41" r:id="rId34"/>
    <sheet name="Trace Errors" sheetId="42" r:id="rId35"/>
    <sheet name="Section 7 Notes" sheetId="18" r:id="rId36"/>
    <sheet name="Data Validation" sheetId="11" r:id="rId37"/>
    <sheet name="Protect Cells in a Worksheet" sheetId="43" r:id="rId38"/>
    <sheet name="References" sheetId="13" r:id="rId39"/>
  </sheets>
  <externalReferences>
    <externalReference r:id="rId40"/>
  </externalReferences>
  <definedNames>
    <definedName name="_xlnm._FilterDatabase" localSheetId="12" hidden="1">'Advanced Filter'!$J$57:$M$94</definedName>
    <definedName name="_xlnm._FilterDatabase" localSheetId="13" hidden="1">'Advanced Filter Unique Records'!$C$8:$C$45</definedName>
    <definedName name="_xlnm._FilterDatabase" localSheetId="11" hidden="1">'Auto Filter'!$A$8:$D$45</definedName>
    <definedName name="_xlnm._FilterDatabase" localSheetId="10" hidden="1">'Naming Cells'!$A$8:$D$45</definedName>
    <definedName name="_xlnm._FilterDatabase" localSheetId="5" hidden="1">Outline!$A$7:$F$7</definedName>
    <definedName name="_xlnm._FilterDatabase" localSheetId="6" hidden="1">Scenario!$A$7:$F$7</definedName>
    <definedName name="_xlnm._FilterDatabase" localSheetId="9" hidden="1">'Series &amp; Custom Lists'!$A$7:$F$7</definedName>
    <definedName name="_xlnm._FilterDatabase" localSheetId="8" hidden="1">Sorting!$A$7:$F$7</definedName>
    <definedName name="_xlnm.Criteria" localSheetId="12">'Advanced Filter'!$J$53:$M$55</definedName>
    <definedName name="Distance">Lookup!$A$23:$F$25</definedName>
    <definedName name="_xlnm.Extract" localSheetId="12">'Advanced Filter'!$O$57:$R$57</definedName>
    <definedName name="_xlnm.Extract" localSheetId="13">'Advanced Filter Unique Records'!$F$9</definedName>
    <definedName name="Phones">Lookup!$A$9:$D$19</definedName>
    <definedName name="_xlnm.Print_Area" localSheetId="4">Hyperlinks!$A$1:$F$19</definedName>
    <definedName name="SalesDB">Table4[#All]</definedName>
    <definedName name="TaxRate">'Naming Cells'!$C$7</definedName>
  </definedNames>
  <calcPr calcId="152511"/>
</workbook>
</file>

<file path=xl/calcChain.xml><?xml version="1.0" encoding="utf-8"?>
<calcChain xmlns="http://schemas.openxmlformats.org/spreadsheetml/2006/main">
  <c r="B99" i="44" l="1"/>
  <c r="B64" i="44"/>
  <c r="B65" i="44"/>
  <c r="B69" i="44"/>
  <c r="B68" i="44"/>
  <c r="B67" i="44"/>
  <c r="B66" i="44"/>
  <c r="B46" i="44"/>
  <c r="B37" i="44"/>
  <c r="C19" i="44"/>
  <c r="C20" i="44"/>
  <c r="D21" i="12" l="1"/>
  <c r="D20" i="12"/>
  <c r="D18" i="12"/>
  <c r="D11" i="12"/>
  <c r="D10" i="12"/>
  <c r="D9" i="12"/>
  <c r="D7" i="12"/>
  <c r="D6" i="12"/>
  <c r="D14" i="2" l="1"/>
  <c r="D21" i="2"/>
  <c r="D20" i="2"/>
  <c r="H15" i="46" l="1"/>
  <c r="H17" i="46"/>
  <c r="H16" i="46"/>
  <c r="H14" i="46"/>
  <c r="H13" i="46"/>
  <c r="H12" i="46"/>
  <c r="D145" i="6"/>
  <c r="D132" i="6"/>
  <c r="A120" i="6"/>
  <c r="A96" i="6"/>
  <c r="A77" i="6"/>
  <c r="D64" i="6"/>
  <c r="A58" i="6"/>
  <c r="F109" i="6"/>
  <c r="C58" i="45" l="1"/>
  <c r="C53" i="45"/>
  <c r="C54" i="45"/>
  <c r="C52" i="45"/>
  <c r="B48" i="45"/>
  <c r="C43" i="45"/>
  <c r="C42" i="45"/>
  <c r="C41" i="45"/>
  <c r="D37" i="45"/>
  <c r="D36" i="45"/>
  <c r="D35" i="45"/>
  <c r="D34" i="45"/>
  <c r="C29" i="45"/>
  <c r="C30" i="45"/>
  <c r="C28" i="45"/>
  <c r="C23" i="45"/>
  <c r="C24" i="45"/>
  <c r="C22" i="45"/>
  <c r="C18" i="45"/>
  <c r="C17" i="45"/>
  <c r="C16" i="45"/>
  <c r="B13" i="45"/>
  <c r="B12" i="45" l="1"/>
  <c r="B11" i="45"/>
  <c r="B89" i="44"/>
  <c r="B78" i="44" l="1"/>
  <c r="G54" i="44"/>
  <c r="B54" i="44"/>
  <c r="E29" i="44" l="1"/>
  <c r="B29" i="44"/>
  <c r="B11" i="44"/>
  <c r="D30" i="12" l="1"/>
  <c r="D27" i="12"/>
  <c r="D28" i="12"/>
  <c r="D29" i="12"/>
  <c r="D26" i="12"/>
  <c r="D22" i="12" l="1"/>
  <c r="D23" i="12"/>
  <c r="D24" i="12"/>
  <c r="D25" i="12"/>
  <c r="D19" i="12" l="1"/>
  <c r="E73" i="12"/>
  <c r="C83" i="12"/>
  <c r="C85" i="12"/>
  <c r="C84" i="12"/>
  <c r="D14" i="12" l="1"/>
  <c r="D13" i="12"/>
  <c r="D12" i="12"/>
  <c r="G15" i="43" l="1"/>
  <c r="E15" i="43"/>
  <c r="G14" i="43"/>
  <c r="E14" i="43"/>
  <c r="G13" i="43"/>
  <c r="E13" i="43"/>
  <c r="G12" i="43"/>
  <c r="E12" i="43"/>
  <c r="G11" i="43"/>
  <c r="E11" i="43"/>
  <c r="G10" i="43"/>
  <c r="E10" i="43"/>
  <c r="H10" i="43" s="1"/>
  <c r="G9" i="43"/>
  <c r="E9" i="43"/>
  <c r="H13" i="43" l="1"/>
  <c r="H15" i="43"/>
  <c r="H14" i="43"/>
  <c r="H12" i="43"/>
  <c r="H9" i="43"/>
  <c r="H11" i="43"/>
  <c r="E17" i="11"/>
  <c r="D12" i="42" l="1"/>
  <c r="B15" i="42" l="1"/>
  <c r="C19" i="35" l="1"/>
  <c r="C18" i="35"/>
  <c r="C17" i="35"/>
  <c r="C16" i="35"/>
  <c r="C15" i="35"/>
  <c r="C14" i="35"/>
  <c r="C13" i="35"/>
  <c r="I12" i="35"/>
  <c r="C12" i="35"/>
  <c r="C11" i="35"/>
  <c r="C10" i="35"/>
  <c r="D9" i="26" l="1"/>
  <c r="D10" i="26"/>
  <c r="D11" i="26"/>
  <c r="D12" i="26"/>
  <c r="D13" i="26"/>
  <c r="D8" i="26"/>
  <c r="F38" i="25"/>
  <c r="F33" i="25"/>
  <c r="F27" i="25"/>
  <c r="F16" i="25"/>
  <c r="F39" i="25" l="1"/>
  <c r="C9" i="23"/>
  <c r="C10" i="23"/>
  <c r="D48" i="20" l="1"/>
  <c r="D46" i="20"/>
  <c r="D146" i="6" l="1"/>
  <c r="D147" i="6"/>
  <c r="D148" i="6"/>
  <c r="D149" i="6"/>
  <c r="D150" i="6"/>
  <c r="D151" i="6"/>
  <c r="D152" i="6"/>
  <c r="D153" i="6"/>
  <c r="D154" i="6"/>
  <c r="E145" i="6"/>
  <c r="G31" i="6"/>
  <c r="G35" i="6"/>
  <c r="G34" i="6"/>
  <c r="G33" i="6"/>
  <c r="G32" i="6"/>
  <c r="F33" i="6"/>
  <c r="F32" i="6"/>
  <c r="F31" i="6"/>
  <c r="G30" i="6"/>
  <c r="F30" i="6"/>
  <c r="E37" i="6"/>
  <c r="E36" i="6"/>
  <c r="E35" i="6"/>
  <c r="E34" i="6"/>
  <c r="E33" i="6"/>
  <c r="E32" i="6"/>
  <c r="E31" i="6"/>
  <c r="E30" i="6"/>
  <c r="D34" i="6"/>
  <c r="D33" i="6"/>
  <c r="D32" i="6"/>
  <c r="D31" i="6"/>
  <c r="D30" i="6"/>
  <c r="D19" i="6"/>
  <c r="D18" i="6"/>
  <c r="D17" i="6"/>
  <c r="D16" i="6"/>
  <c r="D15" i="6"/>
  <c r="G15" i="6" s="1"/>
  <c r="E146" i="6" l="1"/>
  <c r="E147" i="6" s="1"/>
  <c r="E148" i="6" s="1"/>
  <c r="E149" i="6" s="1"/>
  <c r="E150" i="6" s="1"/>
  <c r="E151" i="6" s="1"/>
  <c r="E152" i="6" s="1"/>
  <c r="E153" i="6" s="1"/>
  <c r="E154" i="6" s="1"/>
  <c r="F38" i="6"/>
  <c r="G38" i="6"/>
  <c r="E38" i="6"/>
  <c r="G16" i="6"/>
  <c r="G17" i="6" s="1"/>
  <c r="D38" i="6"/>
  <c r="G18" i="6"/>
  <c r="G19" i="6" s="1"/>
  <c r="C85" i="6"/>
  <c r="C9" i="3" l="1"/>
  <c r="C8" i="3"/>
  <c r="D8" i="12" l="1"/>
  <c r="D30" i="8" l="1"/>
  <c r="E30" i="8" s="1"/>
  <c r="C30" i="8"/>
  <c r="G16" i="8" l="1"/>
  <c r="G18" i="8"/>
  <c r="G17" i="8"/>
  <c r="D22" i="2"/>
  <c r="D13" i="2"/>
  <c r="D11" i="2" l="1"/>
  <c r="D10" i="2"/>
  <c r="D9" i="2"/>
  <c r="D6" i="2"/>
  <c r="D12" i="2" s="1"/>
  <c r="H18" i="11" l="1"/>
  <c r="D18" i="10" l="1"/>
  <c r="D7" i="10" l="1"/>
  <c r="D9" i="10"/>
  <c r="F44" i="6" l="1"/>
  <c r="F45" i="6" s="1"/>
  <c r="E44" i="6"/>
  <c r="E45" i="6" s="1"/>
  <c r="D44" i="6"/>
  <c r="D45" i="6" s="1"/>
  <c r="D134" i="6" l="1"/>
  <c r="D133" i="6"/>
  <c r="M40" i="2" l="1"/>
  <c r="E40" i="2" s="1"/>
  <c r="E41" i="2" l="1"/>
  <c r="D34" i="2" l="1"/>
  <c r="C7" i="3" l="1"/>
  <c r="C10" i="3" s="1"/>
  <c r="D36" i="2" l="1"/>
  <c r="D35" i="2"/>
  <c r="B28" i="2" l="1"/>
  <c r="D26" i="2"/>
  <c r="D25" i="2"/>
  <c r="D24" i="2"/>
  <c r="D23" i="2"/>
  <c r="D27" i="2" l="1"/>
  <c r="D28" i="2"/>
  <c r="D18" i="2"/>
  <c r="D17" i="2"/>
  <c r="D16" i="2"/>
  <c r="D15" i="2"/>
  <c r="D7" i="2"/>
  <c r="D8" i="2"/>
</calcChain>
</file>

<file path=xl/comments1.xml><?xml version="1.0" encoding="utf-8"?>
<comments xmlns="http://schemas.openxmlformats.org/spreadsheetml/2006/main">
  <authors>
    <author>Rynagh</author>
  </authors>
  <commentList>
    <comment ref="I11" authorId="0" shapeId="0">
      <text>
        <r>
          <rPr>
            <b/>
            <sz val="9"/>
            <color indexed="81"/>
            <rFont val="Tahoma"/>
            <family val="2"/>
          </rPr>
          <t>Rynagh:</t>
        </r>
        <r>
          <rPr>
            <sz val="9"/>
            <color indexed="81"/>
            <rFont val="Tahoma"/>
            <family val="2"/>
          </rPr>
          <t xml:space="preserve">
Set to dates in actual number </t>
        </r>
      </text>
    </comment>
  </commentList>
</comments>
</file>

<file path=xl/comments2.xml><?xml version="1.0" encoding="utf-8"?>
<comments xmlns="http://schemas.openxmlformats.org/spreadsheetml/2006/main">
  <authors>
    <author>rmcnally</author>
  </authors>
  <commentList>
    <comment ref="E24" authorId="0" shapeId="0">
      <text>
        <r>
          <rPr>
            <b/>
            <sz val="8"/>
            <color indexed="81"/>
            <rFont val="Tahoma"/>
            <family val="2"/>
          </rPr>
          <t>rmcnally:</t>
        </r>
        <r>
          <rPr>
            <sz val="8"/>
            <color indexed="81"/>
            <rFont val="Tahoma"/>
            <family val="2"/>
          </rPr>
          <t xml:space="preserve">
Dated if is an unsupported Forumla</t>
        </r>
      </text>
    </comment>
  </commentList>
</comments>
</file>

<file path=xl/comments3.xml><?xml version="1.0" encoding="utf-8"?>
<comments xmlns="http://schemas.openxmlformats.org/spreadsheetml/2006/main">
  <authors>
    <author>Rynagh  McNally</author>
    <author>Rynagh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Rynagh  McNally:</t>
        </r>
        <r>
          <rPr>
            <sz val="9"/>
            <color indexed="81"/>
            <rFont val="Tahoma"/>
            <family val="2"/>
          </rPr>
          <t xml:space="preserve">
Try =INT() on a negative decimal number. 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Rynagh:</t>
        </r>
        <r>
          <rPr>
            <sz val="9"/>
            <color indexed="81"/>
            <rFont val="Tahoma"/>
            <family val="2"/>
          </rPr>
          <t xml:space="preserve">
See also examples on dance floor and throwing dice in Moodle. </t>
        </r>
      </text>
    </comment>
  </commentList>
</comments>
</file>

<file path=xl/comments4.xml><?xml version="1.0" encoding="utf-8"?>
<comments xmlns="http://schemas.openxmlformats.org/spreadsheetml/2006/main">
  <authors>
    <author>Rynagh  McNally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Rynagh  McNally:</t>
        </r>
        <r>
          <rPr>
            <sz val="9"/>
            <color indexed="81"/>
            <rFont val="Tahoma"/>
            <family val="2"/>
          </rPr>
          <t xml:space="preserve">
step by step page 59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Rynagh  McNally:</t>
        </r>
        <r>
          <rPr>
            <sz val="9"/>
            <color indexed="81"/>
            <rFont val="Tahoma"/>
            <family val="2"/>
          </rPr>
          <t xml:space="preserve">
step by Step page 60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Rynagh  McNally:</t>
        </r>
        <r>
          <rPr>
            <sz val="9"/>
            <color indexed="81"/>
            <rFont val="Tahoma"/>
            <family val="2"/>
          </rPr>
          <t xml:space="preserve">
step by Step page 60</t>
        </r>
      </text>
    </comment>
    <comment ref="C137" authorId="0" shapeId="0">
      <text>
        <r>
          <rPr>
            <b/>
            <sz val="9"/>
            <color indexed="81"/>
            <rFont val="Tahoma"/>
            <family val="2"/>
          </rPr>
          <t>Rynagh  McNally:</t>
        </r>
        <r>
          <rPr>
            <sz val="9"/>
            <color indexed="81"/>
            <rFont val="Tahoma"/>
            <family val="2"/>
          </rPr>
          <t xml:space="preserve">
step by Step page 60</t>
        </r>
      </text>
    </comment>
  </commentList>
</comments>
</file>

<file path=xl/comments5.xml><?xml version="1.0" encoding="utf-8"?>
<comments xmlns="http://schemas.openxmlformats.org/spreadsheetml/2006/main">
  <authors>
    <author>Rynagh  McNally</author>
    <author>rmcnally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Rynagh  McNally:</t>
        </r>
        <r>
          <rPr>
            <sz val="9"/>
            <color indexed="81"/>
            <rFont val="Tahoma"/>
            <family val="2"/>
          </rPr>
          <t xml:space="preserve">
Enter the cost item from the invoice here. </t>
        </r>
      </text>
    </comment>
    <comment ref="D14" authorId="1" shapeId="0">
      <text>
        <r>
          <rPr>
            <b/>
            <sz val="8"/>
            <color indexed="81"/>
            <rFont val="Tahoma"/>
            <family val="2"/>
          </rPr>
          <t>rmcnally:</t>
        </r>
        <r>
          <rPr>
            <sz val="8"/>
            <color indexed="81"/>
            <rFont val="Tahoma"/>
            <family val="2"/>
          </rPr>
          <t xml:space="preserve">
Very expensive source new Telephone tables
</t>
        </r>
      </text>
    </comment>
  </commentList>
</comments>
</file>

<file path=xl/sharedStrings.xml><?xml version="1.0" encoding="utf-8"?>
<sst xmlns="http://schemas.openxmlformats.org/spreadsheetml/2006/main" count="1460" uniqueCount="793">
  <si>
    <t>Today</t>
  </si>
  <si>
    <t>Now</t>
  </si>
  <si>
    <t>Take two dates from each other</t>
  </si>
  <si>
    <t>Take two months from each other</t>
  </si>
  <si>
    <t>Take two years from each other</t>
  </si>
  <si>
    <t>Age in Months</t>
  </si>
  <si>
    <t>Month + Year</t>
  </si>
  <si>
    <t>Weekday</t>
  </si>
  <si>
    <t>Shows the day as a number</t>
  </si>
  <si>
    <t>Nested IF</t>
  </si>
  <si>
    <t xml:space="preserve">Started: </t>
  </si>
  <si>
    <t xml:space="preserve">Today: </t>
  </si>
  <si>
    <t>Mid Term:</t>
  </si>
  <si>
    <t>End Mid-Term:</t>
  </si>
  <si>
    <t>Networkdays</t>
  </si>
  <si>
    <t>Nested if to show the day based on weekday</t>
  </si>
  <si>
    <t>Dated if to count number of days</t>
  </si>
  <si>
    <t>Dated if to count number of months</t>
  </si>
  <si>
    <t>Dated if to count number of years</t>
  </si>
  <si>
    <t>Calculate networking days Exclude holidays</t>
  </si>
  <si>
    <t>Date Format Applied 'dddd'</t>
  </si>
  <si>
    <t>Function Name</t>
  </si>
  <si>
    <t>Forumla or Function</t>
  </si>
  <si>
    <t>DatedIF Days</t>
  </si>
  <si>
    <t>DatedIF Months</t>
  </si>
  <si>
    <t>DatedIF Years</t>
  </si>
  <si>
    <t>Explaination</t>
  </si>
  <si>
    <t xml:space="preserve">Arguments </t>
  </si>
  <si>
    <t>Shows todays Date</t>
  </si>
  <si>
    <t>Shows todays Date and Time</t>
  </si>
  <si>
    <t>Add on Years to a Date - 2 Years</t>
  </si>
  <si>
    <t>Add on Months to a Date - 30 Months</t>
  </si>
  <si>
    <t>Add on Days to a Date - 42 days (6 weeks)</t>
  </si>
  <si>
    <r>
      <rPr>
        <b/>
        <sz val="11"/>
        <color theme="3" tint="0.39997558519241921"/>
        <rFont val="Calibri"/>
        <family val="2"/>
        <scheme val="minor"/>
      </rPr>
      <t>Date</t>
    </r>
    <r>
      <rPr>
        <sz val="11"/>
        <color theme="3" tint="0.39997558519241921"/>
        <rFont val="Calibri"/>
        <family val="2"/>
        <scheme val="minor"/>
      </rPr>
      <t xml:space="preserve"> with Year, Month, Day</t>
    </r>
  </si>
  <si>
    <t>DATES AND TIMES</t>
  </si>
  <si>
    <t>Range, Union, Intersection and 3D Reference Operators</t>
  </si>
  <si>
    <t>Range</t>
  </si>
  <si>
    <t>Data</t>
  </si>
  <si>
    <t>Row 1</t>
  </si>
  <si>
    <t>Row 2</t>
  </si>
  <si>
    <t>Row 3</t>
  </si>
  <si>
    <t>Group of Cells used in a formula.</t>
  </si>
  <si>
    <t>Union</t>
  </si>
  <si>
    <t>Intersection</t>
  </si>
  <si>
    <t>More than one group of cells using - comma</t>
  </si>
  <si>
    <t>Where group of cells overlap - space</t>
  </si>
  <si>
    <t xml:space="preserve">3D Working across worksheets. </t>
  </si>
  <si>
    <t>3D</t>
  </si>
  <si>
    <t>e.g. =sum(Sheet1:Sheet3!C7:C8)</t>
  </si>
  <si>
    <t>Meaning (Example)</t>
  </si>
  <si>
    <t>Reference Operator</t>
  </si>
  <si>
    <r>
      <t>Range</t>
    </r>
    <r>
      <rPr>
        <sz val="12"/>
        <color theme="1"/>
        <rFont val="Calibri"/>
        <family val="2"/>
        <scheme val="minor"/>
      </rPr>
      <t>, produces one reference to all the cells between two cells, including the two cell references (B5:B15)</t>
    </r>
  </si>
  <si>
    <t>: (colon)</t>
  </si>
  <si>
    <r>
      <t>Union</t>
    </r>
    <r>
      <rPr>
        <sz val="12"/>
        <color theme="1"/>
        <rFont val="Calibri"/>
        <family val="2"/>
        <scheme val="minor"/>
      </rPr>
      <t>, combines multiple references into one reference (SUM(B5:B15,D5:D15))</t>
    </r>
  </si>
  <si>
    <t>, (comma)</t>
  </si>
  <si>
    <r>
      <t>Intersection</t>
    </r>
    <r>
      <rPr>
        <sz val="12"/>
        <color theme="1"/>
        <rFont val="Calibri"/>
        <family val="2"/>
        <scheme val="minor"/>
      </rPr>
      <t>, produces one reference to cells common to the two references (B7:D7 C6:C8)</t>
    </r>
  </si>
  <si>
    <t>(space)</t>
  </si>
  <si>
    <r>
      <t xml:space="preserve">3D, </t>
    </r>
    <r>
      <rPr>
        <sz val="12"/>
        <color theme="1"/>
        <rFont val="Calibri"/>
        <family val="2"/>
        <scheme val="minor"/>
      </rPr>
      <t>creates a range which refers cells on different worksheets =SUM(Sheet1:Sheet3!C7:C8)</t>
    </r>
  </si>
  <si>
    <t>IF Statements</t>
  </si>
  <si>
    <t>Simple IF</t>
  </si>
  <si>
    <t>Financial Functions</t>
  </si>
  <si>
    <t>Try it Yourself Examples</t>
  </si>
  <si>
    <t>Enter a function to show today's date:</t>
  </si>
  <si>
    <t>Enter your Date of birth in D34:</t>
  </si>
  <si>
    <t>How many Days old are you?</t>
  </si>
  <si>
    <t>How many Months old are you?</t>
  </si>
  <si>
    <t>Q1</t>
  </si>
  <si>
    <t>Q2</t>
  </si>
  <si>
    <t>Q3</t>
  </si>
  <si>
    <t>How many Years old are you?</t>
  </si>
  <si>
    <t>Days</t>
  </si>
  <si>
    <t>Years</t>
  </si>
  <si>
    <t>Months</t>
  </si>
  <si>
    <t>Q4</t>
  </si>
  <si>
    <t>Convert your birthday to a Weekday number.</t>
  </si>
  <si>
    <t>What day of the week were you born on?</t>
  </si>
  <si>
    <t>Q5</t>
  </si>
  <si>
    <t>Q6</t>
  </si>
  <si>
    <t>Answer Here</t>
  </si>
  <si>
    <t>Result</t>
  </si>
  <si>
    <t>Show Answers</t>
  </si>
  <si>
    <t>PPMT</t>
  </si>
  <si>
    <t>FV</t>
  </si>
  <si>
    <t>DB</t>
  </si>
  <si>
    <t>Future value of pension/investment scheme.</t>
  </si>
  <si>
    <t>Principle per month of a loan repayment.</t>
  </si>
  <si>
    <t xml:space="preserve">Depreciation of assets. </t>
  </si>
  <si>
    <t>Lookups</t>
  </si>
  <si>
    <t>AND OR NOT</t>
  </si>
  <si>
    <t>Amount of Principle paid off Bank Loan</t>
  </si>
  <si>
    <t>Bank Loan</t>
  </si>
  <si>
    <t>Annual Interest Rate</t>
  </si>
  <si>
    <t>Number of Years of Loan</t>
  </si>
  <si>
    <t>Payment Date</t>
  </si>
  <si>
    <t xml:space="preserve"> End of Each Month</t>
  </si>
  <si>
    <t>Month of Payment</t>
  </si>
  <si>
    <t>5th</t>
  </si>
  <si>
    <t>Number of Yrs of Loan</t>
  </si>
  <si>
    <t>Amount of Priniciple Paid off</t>
  </si>
  <si>
    <t>Savings Fund for employees</t>
  </si>
  <si>
    <t>Savings</t>
  </si>
  <si>
    <t>Interest</t>
  </si>
  <si>
    <t>Ten Year Period</t>
  </si>
  <si>
    <t>Pay Date:</t>
  </si>
  <si>
    <t>Today Function   =today()</t>
  </si>
  <si>
    <t>TEXT and NOW</t>
  </si>
  <si>
    <t>SLN</t>
  </si>
  <si>
    <t>Vehicle</t>
  </si>
  <si>
    <t>Original Cost</t>
  </si>
  <si>
    <t>Life (Years)</t>
  </si>
  <si>
    <t>Salvage Value</t>
  </si>
  <si>
    <t xml:space="preserve">Annual Depreciation </t>
  </si>
  <si>
    <t>Red Transit - MN 10 444</t>
  </si>
  <si>
    <t>White  Toyota MN 09 434</t>
  </si>
  <si>
    <t>Blue People Carrier MN 10 585</t>
  </si>
  <si>
    <t xml:space="preserve">Straight Line Depreciation of an asset for one period. </t>
  </si>
  <si>
    <t>Fixed Assets</t>
  </si>
  <si>
    <t>Premises</t>
  </si>
  <si>
    <t>Machinery</t>
  </si>
  <si>
    <t>Vechiles</t>
  </si>
  <si>
    <t>Cost</t>
  </si>
  <si>
    <t>Depreciation</t>
  </si>
  <si>
    <t>NBV</t>
  </si>
  <si>
    <t>Stocking Loan Details</t>
  </si>
  <si>
    <t>Description</t>
  </si>
  <si>
    <t>Interest Rate</t>
  </si>
  <si>
    <t>Loan Value</t>
  </si>
  <si>
    <t>payments year 1</t>
  </si>
  <si>
    <t>payments year 2</t>
  </si>
  <si>
    <t>Balance</t>
  </si>
  <si>
    <t>NPV</t>
  </si>
  <si>
    <t>Hyperlinks</t>
  </si>
  <si>
    <t xml:space="preserve">Creates a hyperlink to a document or website. Use "" around the URL and Friendly name. 
This can also be used to link to another cell or worksheet within a workbook. </t>
  </si>
  <si>
    <t>Hyperlink - to a file</t>
  </si>
  <si>
    <t>Hyperlink - to a wesite</t>
  </si>
  <si>
    <t>Section 4 - Formulas and Functions.docx</t>
  </si>
  <si>
    <t xml:space="preserve">The second method of insert a hyperlink is to go to Insert Hyperlink. </t>
  </si>
  <si>
    <t>External Workbook</t>
  </si>
  <si>
    <t>Link to External Data in another Workbook</t>
  </si>
  <si>
    <t>Inserted Hyperlink from Insert --&gt; Hyperlink</t>
  </si>
  <si>
    <t>Level 6 Spreadsheet 6N4089</t>
  </si>
  <si>
    <t>External Reference Workbook</t>
  </si>
  <si>
    <t>Section 3 - Worksheet Features\Section 3 - Worksheet Features.docx</t>
  </si>
  <si>
    <t>Google</t>
  </si>
  <si>
    <t>Data Validation</t>
  </si>
  <si>
    <t>See Section 7 Notes</t>
  </si>
  <si>
    <t>Employee</t>
  </si>
  <si>
    <t>Date between two dates - 01/01/2010 and 01/01/2020.</t>
  </si>
  <si>
    <t>Eileen</t>
  </si>
  <si>
    <t>Mary</t>
  </si>
  <si>
    <t>Jane</t>
  </si>
  <si>
    <t>Theresa</t>
  </si>
  <si>
    <t>Sarah</t>
  </si>
  <si>
    <t>Thomas</t>
  </si>
  <si>
    <t>Average</t>
  </si>
  <si>
    <t>Only numbers greater than the average.</t>
  </si>
  <si>
    <t>Data Validation with a drop down list.</t>
  </si>
  <si>
    <t>Day</t>
  </si>
  <si>
    <t xml:space="preserve">Shows the day of the month as a number. </t>
  </si>
  <si>
    <t>Subtract two days from each other</t>
  </si>
  <si>
    <t>Day - Day</t>
  </si>
  <si>
    <t>Month</t>
  </si>
  <si>
    <t xml:space="preserve">Shows the month as a number from 1 - 12. </t>
  </si>
  <si>
    <t>Month - Month</t>
  </si>
  <si>
    <t>Subtract two months from each other</t>
  </si>
  <si>
    <t>Year</t>
  </si>
  <si>
    <t>Year - Year</t>
  </si>
  <si>
    <t xml:space="preserve">Shows the year as a number. </t>
  </si>
  <si>
    <t xml:space="preserve">Subtract two years from each other. </t>
  </si>
  <si>
    <t>WEEKNUM</t>
  </si>
  <si>
    <t>TODAY</t>
  </si>
  <si>
    <t>Week Number:</t>
  </si>
  <si>
    <t>See Section 4 Notes</t>
  </si>
  <si>
    <t>Product</t>
  </si>
  <si>
    <t>Unit Price</t>
  </si>
  <si>
    <t>Quantity in Stock</t>
  </si>
  <si>
    <t>Samsung Noire</t>
  </si>
  <si>
    <t>Sony Ericsson F305</t>
  </si>
  <si>
    <t>Samsung Adidas MiCoach</t>
  </si>
  <si>
    <t>Motorola W230</t>
  </si>
  <si>
    <t>Samsung J700</t>
  </si>
  <si>
    <t>Sony Ericsson C905</t>
  </si>
  <si>
    <t>Samsung L700 Purple</t>
  </si>
  <si>
    <t>Samsung Tocco Pink</t>
  </si>
  <si>
    <t>Sony Ericsson T303</t>
  </si>
  <si>
    <t>Nokia 5220</t>
  </si>
  <si>
    <t>Mobile</t>
  </si>
  <si>
    <t>Qty in Stock</t>
  </si>
  <si>
    <t>VLOOKUP</t>
  </si>
  <si>
    <t>Phone ID</t>
  </si>
  <si>
    <t>Rate per Mile</t>
  </si>
  <si>
    <t>Date</t>
  </si>
  <si>
    <t>Location</t>
  </si>
  <si>
    <t>Contact</t>
  </si>
  <si>
    <t>Distance</t>
  </si>
  <si>
    <t>Expenses</t>
  </si>
  <si>
    <t>Tuam</t>
  </si>
  <si>
    <t>HLOOKUP</t>
  </si>
  <si>
    <t>Headford</t>
  </si>
  <si>
    <t>Absolute Cell Referencing</t>
  </si>
  <si>
    <t>Loughrea</t>
  </si>
  <si>
    <t>Gort</t>
  </si>
  <si>
    <t>Oughterard</t>
  </si>
  <si>
    <t>Mark O Shea</t>
  </si>
  <si>
    <t>Peter Flynn</t>
  </si>
  <si>
    <t>Sue Barrett</t>
  </si>
  <si>
    <t>Tina Moore</t>
  </si>
  <si>
    <t>John Lynch</t>
  </si>
  <si>
    <t>Mathematical Functions</t>
  </si>
  <si>
    <t>Enter Title</t>
  </si>
  <si>
    <t>INT</t>
  </si>
  <si>
    <t>POWER</t>
  </si>
  <si>
    <t>ROUND</t>
  </si>
  <si>
    <t>ROUNDUP</t>
  </si>
  <si>
    <t>ROUNDDOWN</t>
  </si>
  <si>
    <t>SQRT</t>
  </si>
  <si>
    <t>SUM</t>
  </si>
  <si>
    <t>Rounds a number down to the nearest integer.</t>
  </si>
  <si>
    <t>Product ID</t>
  </si>
  <si>
    <t>Weight (grams)</t>
  </si>
  <si>
    <t>Rounded Down Using INT</t>
  </si>
  <si>
    <t xml:space="preserve">Returns a number raised to a power. </t>
  </si>
  <si>
    <t>Question 1</t>
  </si>
  <si>
    <t>Question 2</t>
  </si>
  <si>
    <t>Kilobyte equals</t>
  </si>
  <si>
    <t xml:space="preserve"> = POWER(2,10)*A40</t>
  </si>
  <si>
    <t>Megabyte equals</t>
  </si>
  <si>
    <t>Gigabyte</t>
  </si>
  <si>
    <t xml:space="preserve"> = POWER(2,20)*A41</t>
  </si>
  <si>
    <t xml:space="preserve"> = POWER(2,30)*A42</t>
  </si>
  <si>
    <t>Kilobyte Cache =</t>
  </si>
  <si>
    <t>Bytes</t>
  </si>
  <si>
    <t>Megabytes of RAM =</t>
  </si>
  <si>
    <t>Megabytes Video Memory =</t>
  </si>
  <si>
    <t xml:space="preserve">Gigabyte Hard Disk = </t>
  </si>
  <si>
    <t>Using the above information covert the following to Bytes using POWER:</t>
  </si>
  <si>
    <t>Question 3</t>
  </si>
  <si>
    <t>Calculate the area of each of the following circiles using POWER:</t>
  </si>
  <si>
    <t>Circle Radius (cm)</t>
  </si>
  <si>
    <t>Area</t>
  </si>
  <si>
    <t>Rounds anumber to a specified number of digits.</t>
  </si>
  <si>
    <t>Rounds a number up away from zero.</t>
  </si>
  <si>
    <t xml:space="preserve">Rounds a number down, toward zero. </t>
  </si>
  <si>
    <t>Networkdays.intl</t>
  </si>
  <si>
    <t>Networkdays with a different weekend (Hairdresers)</t>
  </si>
  <si>
    <t>Type in Phone ID</t>
  </si>
  <si>
    <t xml:space="preserve">DB - Depreciation </t>
  </si>
  <si>
    <t>Asset</t>
  </si>
  <si>
    <t>Company Van</t>
  </si>
  <si>
    <t>Pruchase Price</t>
  </si>
  <si>
    <t>Disposal Price</t>
  </si>
  <si>
    <t>Expected Life 
(years):</t>
  </si>
  <si>
    <t>Year 1 Depreciation</t>
  </si>
  <si>
    <t>Value after year 1</t>
  </si>
  <si>
    <t>Year 2 Depreciation</t>
  </si>
  <si>
    <t>Value after year 2</t>
  </si>
  <si>
    <t>Year 3 Depreciation</t>
  </si>
  <si>
    <t>Value after year 3</t>
  </si>
  <si>
    <t>Year 4 Depreciation</t>
  </si>
  <si>
    <t>Value after year 4</t>
  </si>
  <si>
    <t>Year 5 Depreciation</t>
  </si>
  <si>
    <t>Value after year 5</t>
  </si>
  <si>
    <t>Example 2</t>
  </si>
  <si>
    <t>Depreciation Schedule</t>
  </si>
  <si>
    <t>Company Car</t>
  </si>
  <si>
    <t>Computer</t>
  </si>
  <si>
    <t>Truck</t>
  </si>
  <si>
    <t>Purchase Price</t>
  </si>
  <si>
    <t>Disposal Value</t>
  </si>
  <si>
    <t>Expected Life (years)</t>
  </si>
  <si>
    <t>Year 6 Depreciation</t>
  </si>
  <si>
    <t>Year 7 Depreciation</t>
  </si>
  <si>
    <t>Year 8 Depreciation</t>
  </si>
  <si>
    <t>Depreiciation + Disposal</t>
  </si>
  <si>
    <t>SLN - Straight Line Depreciation</t>
  </si>
  <si>
    <t>Depreciation Value</t>
  </si>
  <si>
    <t>Period</t>
  </si>
  <si>
    <t xml:space="preserve">Subtract this value 10 times and the asset depreciates from 10,000 to 1,000 in to years.  </t>
  </si>
  <si>
    <t xml:space="preserve">http://www.excel-easy.com/examples.html </t>
  </si>
  <si>
    <t>300 Excel Examples</t>
  </si>
  <si>
    <t>References:</t>
  </si>
  <si>
    <t xml:space="preserve">5 Different Types of Depreciaton </t>
  </si>
  <si>
    <t xml:space="preserve">http://www.excel-easy.com/examples/depreciation.html </t>
  </si>
  <si>
    <t>Section 4 – Formulae and Functions</t>
  </si>
  <si>
    <t>Section 2 – Customisation and Printing</t>
  </si>
  <si>
    <t>To be used in conjunction with Sction 4 Notes</t>
  </si>
  <si>
    <t>To be used in conjunction with Section 2 Notes</t>
  </si>
  <si>
    <t>Conditional Formatting</t>
  </si>
  <si>
    <t>See Section 2 Notes</t>
  </si>
  <si>
    <t>Formatting</t>
  </si>
  <si>
    <t>Data Bars</t>
  </si>
  <si>
    <t>Colour Scale</t>
  </si>
  <si>
    <t>English</t>
  </si>
  <si>
    <t>Irish</t>
  </si>
  <si>
    <t xml:space="preserve">Maths </t>
  </si>
  <si>
    <t>Geography</t>
  </si>
  <si>
    <t>German</t>
  </si>
  <si>
    <t>Mary Smith</t>
  </si>
  <si>
    <t>Tom Treanor</t>
  </si>
  <si>
    <t>Catherine Walsh</t>
  </si>
  <si>
    <t>Seamus Divine</t>
  </si>
  <si>
    <t>Alan McGuinness</t>
  </si>
  <si>
    <t>Gertie McNally</t>
  </si>
  <si>
    <t>Icon Sets</t>
  </si>
  <si>
    <t>Home Page</t>
  </si>
  <si>
    <t>Section 7 – Data Validation and Protection</t>
  </si>
  <si>
    <t>Section 3 – Worksheet Features</t>
  </si>
  <si>
    <t>To be used in conjunction with Section 3 Notes</t>
  </si>
  <si>
    <t>Auto Filter</t>
  </si>
  <si>
    <t>Order</t>
  </si>
  <si>
    <t xml:space="preserve">Date </t>
  </si>
  <si>
    <t>Salesperson</t>
  </si>
  <si>
    <t>Amount</t>
  </si>
  <si>
    <t>Tommy</t>
  </si>
  <si>
    <t>Mary Jane</t>
  </si>
  <si>
    <t>Susan</t>
  </si>
  <si>
    <t>Jonathon</t>
  </si>
  <si>
    <t>James</t>
  </si>
  <si>
    <t>Advanced Filter</t>
  </si>
  <si>
    <t xml:space="preserve">For more information on Advanced Filters watch this video: </t>
  </si>
  <si>
    <t xml:space="preserve">http://www.youtube.com/watch?v=SU1qGbN6Rs8 </t>
  </si>
  <si>
    <t>&gt;01/01/2011</t>
  </si>
  <si>
    <t>&gt;500</t>
  </si>
  <si>
    <t>&lt;1000</t>
  </si>
  <si>
    <t>One Criteria</t>
  </si>
  <si>
    <t>Multiple Criteria - AND</t>
  </si>
  <si>
    <t>Multiple Criteria - AND with a range</t>
  </si>
  <si>
    <t>Multiple Criteria - OR</t>
  </si>
  <si>
    <t>Advanced Filter 
Unique Records</t>
  </si>
  <si>
    <t>Name Cells</t>
  </si>
  <si>
    <t>Tax Rate</t>
  </si>
  <si>
    <t>Table</t>
  </si>
  <si>
    <t>Chair</t>
  </si>
  <si>
    <t>Tax</t>
  </si>
  <si>
    <t>Homeroom #</t>
  </si>
  <si>
    <t>First Name</t>
  </si>
  <si>
    <t>Last Name</t>
  </si>
  <si>
    <t>Payment</t>
  </si>
  <si>
    <t>T-Shirt Color</t>
  </si>
  <si>
    <t>T-Shirt Size</t>
  </si>
  <si>
    <t>Esther</t>
  </si>
  <si>
    <t>Yaron</t>
  </si>
  <si>
    <t>Dark Red</t>
  </si>
  <si>
    <t>Small</t>
  </si>
  <si>
    <t>Anisa</t>
  </si>
  <si>
    <t>Naser</t>
  </si>
  <si>
    <t>220-A</t>
  </si>
  <si>
    <t>Brigid</t>
  </si>
  <si>
    <t>Ellison</t>
  </si>
  <si>
    <t>Pending</t>
  </si>
  <si>
    <t>Melissa</t>
  </si>
  <si>
    <t>White</t>
  </si>
  <si>
    <t>Heather Grey</t>
  </si>
  <si>
    <t>220-B</t>
  </si>
  <si>
    <t>Malik</t>
  </si>
  <si>
    <t>Reynolds</t>
  </si>
  <si>
    <t>Windy</t>
  </si>
  <si>
    <t>Shaw</t>
  </si>
  <si>
    <t>Christopher</t>
  </si>
  <si>
    <t>Peyton-Gomez</t>
  </si>
  <si>
    <t>Michael</t>
  </si>
  <si>
    <t>Lazar</t>
  </si>
  <si>
    <t>Christiana</t>
  </si>
  <si>
    <t>Chen</t>
  </si>
  <si>
    <t>Medium</t>
  </si>
  <si>
    <t>Sidney</t>
  </si>
  <si>
    <t>Kelly</t>
  </si>
  <si>
    <t>Chevonne</t>
  </si>
  <si>
    <t>Means</t>
  </si>
  <si>
    <t>Samantha</t>
  </si>
  <si>
    <t>Bell</t>
  </si>
  <si>
    <t>Nathan</t>
  </si>
  <si>
    <t>Albee</t>
  </si>
  <si>
    <t>Avery</t>
  </si>
  <si>
    <t>Matt</t>
  </si>
  <si>
    <t>Benson</t>
  </si>
  <si>
    <t>Gabriel</t>
  </si>
  <si>
    <t>Del Toro</t>
  </si>
  <si>
    <t>Panarello</t>
  </si>
  <si>
    <t>Chantal</t>
  </si>
  <si>
    <t>Weller</t>
  </si>
  <si>
    <t>Derek</t>
  </si>
  <si>
    <t>MacDonald</t>
  </si>
  <si>
    <t>Large</t>
  </si>
  <si>
    <t>Kris</t>
  </si>
  <si>
    <t>Ackerman</t>
  </si>
  <si>
    <t>Jordan</t>
  </si>
  <si>
    <t>Regina</t>
  </si>
  <si>
    <t>Olivera</t>
  </si>
  <si>
    <t>Alex</t>
  </si>
  <si>
    <t>Yuen</t>
  </si>
  <si>
    <t>Lia</t>
  </si>
  <si>
    <t>Richards</t>
  </si>
  <si>
    <t>X-Large</t>
  </si>
  <si>
    <t>Karla</t>
  </si>
  <si>
    <t>Nichols</t>
  </si>
  <si>
    <t>Tyrese</t>
  </si>
  <si>
    <t>Hanlon</t>
  </si>
  <si>
    <t>Juan</t>
  </si>
  <si>
    <t>Flores</t>
  </si>
  <si>
    <t>Outline</t>
  </si>
  <si>
    <t>Small Count</t>
  </si>
  <si>
    <t>Medium Count</t>
  </si>
  <si>
    <t>Large Count</t>
  </si>
  <si>
    <t>X-Large Count</t>
  </si>
  <si>
    <t>Grand Count</t>
  </si>
  <si>
    <t>Scenarios</t>
  </si>
  <si>
    <t>Jan</t>
  </si>
  <si>
    <t>Feb</t>
  </si>
  <si>
    <t>Mar</t>
  </si>
  <si>
    <t>Apr</t>
  </si>
  <si>
    <t>May</t>
  </si>
  <si>
    <t>Jun</t>
  </si>
  <si>
    <t>Sales Target</t>
  </si>
  <si>
    <t>Expense</t>
  </si>
  <si>
    <t>Profit</t>
  </si>
  <si>
    <t>$B$8</t>
  </si>
  <si>
    <t>$B$9</t>
  </si>
  <si>
    <t>$B$10</t>
  </si>
  <si>
    <t>$B$11</t>
  </si>
  <si>
    <t>$B$12</t>
  </si>
  <si>
    <t>$B$13</t>
  </si>
  <si>
    <t>$D$8</t>
  </si>
  <si>
    <t>$D$9</t>
  </si>
  <si>
    <t>$D$10</t>
  </si>
  <si>
    <t>$D$11</t>
  </si>
  <si>
    <t>$D$12</t>
  </si>
  <si>
    <t>$D$13</t>
  </si>
  <si>
    <t>Original Target</t>
  </si>
  <si>
    <t>Created by Rynagh  McNally on 17/07/2014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</si>
  <si>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</si>
  <si>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</si>
  <si>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</si>
  <si>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</si>
  <si>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</si>
  <si>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</si>
  <si>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</si>
  <si>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10% Above Original Target</t>
  </si>
  <si>
    <t>Created by Rynagh  McNally on 17/07/2014
Modified by Rynagh  McNally on 17/07/2014</t>
  </si>
  <si>
    <t>10% Below Original Target</t>
  </si>
  <si>
    <t>Summary</t>
  </si>
  <si>
    <t>Sports Shop Football Sales</t>
  </si>
  <si>
    <t>Club</t>
  </si>
  <si>
    <t>Shirt</t>
  </si>
  <si>
    <t>Shorts</t>
  </si>
  <si>
    <t>Hats</t>
  </si>
  <si>
    <t>Aston Villa</t>
  </si>
  <si>
    <t>Blackburn</t>
  </si>
  <si>
    <t>Chelsea</t>
  </si>
  <si>
    <t>Juventus</t>
  </si>
  <si>
    <t>Leicester</t>
  </si>
  <si>
    <t>Liverpool</t>
  </si>
  <si>
    <t>Manchester</t>
  </si>
  <si>
    <t>Newcastle</t>
  </si>
  <si>
    <t>Sorting</t>
  </si>
  <si>
    <t>Davis</t>
  </si>
  <si>
    <t>Cannon</t>
  </si>
  <si>
    <t>Wells</t>
  </si>
  <si>
    <t>Charles</t>
  </si>
  <si>
    <t>Sales Sort by Columns</t>
  </si>
  <si>
    <t>Sales Sort by Rows</t>
  </si>
  <si>
    <t>Series &amp; Custom Lists</t>
  </si>
  <si>
    <t>Monday</t>
  </si>
  <si>
    <t>Mon</t>
  </si>
  <si>
    <t>January</t>
  </si>
  <si>
    <t>Tuesday</t>
  </si>
  <si>
    <t>Tue</t>
  </si>
  <si>
    <t>February</t>
  </si>
  <si>
    <t>Wednesday</t>
  </si>
  <si>
    <t>Wed</t>
  </si>
  <si>
    <t>March</t>
  </si>
  <si>
    <t>Thursday</t>
  </si>
  <si>
    <t>Thur</t>
  </si>
  <si>
    <t>April</t>
  </si>
  <si>
    <t>Question 4</t>
  </si>
  <si>
    <t>Friday</t>
  </si>
  <si>
    <t>Fri</t>
  </si>
  <si>
    <t>Question 5</t>
  </si>
  <si>
    <t>Saturday</t>
  </si>
  <si>
    <t>June</t>
  </si>
  <si>
    <t>Sunday</t>
  </si>
  <si>
    <t>July</t>
  </si>
  <si>
    <t>August</t>
  </si>
  <si>
    <t>Jul</t>
  </si>
  <si>
    <t>Oct</t>
  </si>
  <si>
    <t>Qtr3</t>
  </si>
  <si>
    <t>Qtr4</t>
  </si>
  <si>
    <t>Qtr1</t>
  </si>
  <si>
    <t>Qtr2</t>
  </si>
  <si>
    <t>Text1</t>
  </si>
  <si>
    <t>TextA</t>
  </si>
  <si>
    <t>Text2</t>
  </si>
  <si>
    <t>Text3</t>
  </si>
  <si>
    <t>1st Period</t>
  </si>
  <si>
    <t>2nd Period</t>
  </si>
  <si>
    <t>3rd Period</t>
  </si>
  <si>
    <t>4th Period</t>
  </si>
  <si>
    <t>5th Period</t>
  </si>
  <si>
    <t>Product 1</t>
  </si>
  <si>
    <t>Product 2</t>
  </si>
  <si>
    <t>Product 3</t>
  </si>
  <si>
    <t>Product 4</t>
  </si>
  <si>
    <t>Product 5</t>
  </si>
  <si>
    <t>Nov</t>
  </si>
  <si>
    <t>Dec</t>
  </si>
  <si>
    <t xml:space="preserve"> </t>
  </si>
  <si>
    <t>Sort Using a Custom List</t>
  </si>
  <si>
    <t>Steak</t>
  </si>
  <si>
    <t>Fish</t>
  </si>
  <si>
    <t xml:space="preserve">Chicken </t>
  </si>
  <si>
    <t>Delivery</t>
  </si>
  <si>
    <t>Priority</t>
  </si>
  <si>
    <t>Aug</t>
  </si>
  <si>
    <t>High</t>
  </si>
  <si>
    <t>Low</t>
  </si>
  <si>
    <t>Section 5 – Charts and Pivot Tables</t>
  </si>
  <si>
    <t>To be used in conjunction with Section 5 Notes</t>
  </si>
  <si>
    <t>Trendline Starting at 0</t>
  </si>
  <si>
    <t>Trendline</t>
  </si>
  <si>
    <t>Age</t>
  </si>
  <si>
    <t>Number of People</t>
  </si>
  <si>
    <t>0 Years</t>
  </si>
  <si>
    <t>10 Years</t>
  </si>
  <si>
    <t>20 Years</t>
  </si>
  <si>
    <t>30 Years</t>
  </si>
  <si>
    <t>40 Years</t>
  </si>
  <si>
    <t>50 Years</t>
  </si>
  <si>
    <t>60 Years</t>
  </si>
  <si>
    <t>Start Date</t>
  </si>
  <si>
    <t xml:space="preserve">Completed </t>
  </si>
  <si>
    <t>End Date</t>
  </si>
  <si>
    <t>Scale</t>
  </si>
  <si>
    <t>Ethics Submission</t>
  </si>
  <si>
    <t>Familirisation with EMG</t>
  </si>
  <si>
    <t>Recruitment of Subjects</t>
  </si>
  <si>
    <t>Pilot Testing</t>
  </si>
  <si>
    <t>Testing of Subjects</t>
  </si>
  <si>
    <t>Data Anyalsis</t>
  </si>
  <si>
    <t>Drafting of Thesis</t>
  </si>
  <si>
    <t xml:space="preserve">Draft Submission to Safe Assign </t>
  </si>
  <si>
    <t>Corrections of Draft</t>
  </si>
  <si>
    <t>Submission of Thesis</t>
  </si>
  <si>
    <t>Vertical Axis</t>
  </si>
  <si>
    <t>Categories in Reverse Order</t>
  </si>
  <si>
    <t>Horizontal Value Axis</t>
  </si>
  <si>
    <t>Minimum 41153 Maximum 41517</t>
  </si>
  <si>
    <t>Stacked Column</t>
  </si>
  <si>
    <t>Series 1 set to no fill</t>
  </si>
  <si>
    <t>Timeline Gantt Chart</t>
  </si>
  <si>
    <t>Charts</t>
  </si>
  <si>
    <t>Club Fundraising</t>
  </si>
  <si>
    <t>Target</t>
  </si>
  <si>
    <t>Actual</t>
  </si>
  <si>
    <t>SBS Page 88</t>
  </si>
  <si>
    <t>Chart Area</t>
  </si>
  <si>
    <t>Sep</t>
  </si>
  <si>
    <t xml:space="preserve">Month </t>
  </si>
  <si>
    <t>Value</t>
  </si>
  <si>
    <t>Chart Lower Negative Line</t>
  </si>
  <si>
    <t>London</t>
  </si>
  <si>
    <t>Bond Street</t>
  </si>
  <si>
    <t>Oxford Street</t>
  </si>
  <si>
    <t>Belfast</t>
  </si>
  <si>
    <t>Victoria Square</t>
  </si>
  <si>
    <t>Bristol</t>
  </si>
  <si>
    <t>Park Street</t>
  </si>
  <si>
    <t>Dublin</t>
  </si>
  <si>
    <t>Powers Court</t>
  </si>
  <si>
    <t>Jervis Shopping Centre</t>
  </si>
  <si>
    <t>Grafton Street</t>
  </si>
  <si>
    <t>Location:</t>
  </si>
  <si>
    <t xml:space="preserve">Sales </t>
  </si>
  <si>
    <t>Shop Location</t>
  </si>
  <si>
    <t>Shoe Shop Outlets</t>
  </si>
  <si>
    <t>Sales Comparison</t>
  </si>
  <si>
    <t>\</t>
  </si>
  <si>
    <t>Chart with Objects Added</t>
  </si>
  <si>
    <t>Section 6 – Macros and Auditing</t>
  </si>
  <si>
    <t>Trace Errors</t>
  </si>
  <si>
    <t>O</t>
  </si>
  <si>
    <t>Value Error</t>
  </si>
  <si>
    <t>Ref Error</t>
  </si>
  <si>
    <t>Yes / No</t>
  </si>
  <si>
    <t>Yes</t>
  </si>
  <si>
    <t>Data Vailidation between two numbers - Whole number within limits</t>
  </si>
  <si>
    <t>Data Validation in a drop down list.</t>
  </si>
  <si>
    <t>Salary</t>
  </si>
  <si>
    <t>Bonus</t>
  </si>
  <si>
    <t>Decimal Number within Limits - Bonus no greater than 6% of Salary.</t>
  </si>
  <si>
    <t xml:space="preserve">Date within a time frame - Today, tomorrow or the day after. </t>
  </si>
  <si>
    <t xml:space="preserve">Time within a time frame - within the next 5 hours. </t>
  </si>
  <si>
    <t xml:space="preserve">Time </t>
  </si>
  <si>
    <t>Text of a specified length.</t>
  </si>
  <si>
    <t>Limit to 5 Characters</t>
  </si>
  <si>
    <t>Mr</t>
  </si>
  <si>
    <t>Maximum Budget</t>
  </si>
  <si>
    <t>Total Spent</t>
  </si>
  <si>
    <t>Protect Cells in a Worksheet</t>
  </si>
  <si>
    <t>Code</t>
  </si>
  <si>
    <t>Furniture Item</t>
  </si>
  <si>
    <t>Quantity Bought</t>
  </si>
  <si>
    <t>Cost Price per Item</t>
  </si>
  <si>
    <t>Total Cost Price per Item</t>
  </si>
  <si>
    <t>Selling Price per Item</t>
  </si>
  <si>
    <t>Total Selling Price per Item</t>
  </si>
  <si>
    <t>Profit on Each Item</t>
  </si>
  <si>
    <t>HG7654</t>
  </si>
  <si>
    <t>Tables</t>
  </si>
  <si>
    <t>KL9876</t>
  </si>
  <si>
    <t>Chairs</t>
  </si>
  <si>
    <t>LP9876</t>
  </si>
  <si>
    <t>Cabinets</t>
  </si>
  <si>
    <t>YT9876</t>
  </si>
  <si>
    <t>Dressers</t>
  </si>
  <si>
    <t>JT7654</t>
  </si>
  <si>
    <t>Hall Tables</t>
  </si>
  <si>
    <t>KJ7654</t>
  </si>
  <si>
    <t>Telephone Tables</t>
  </si>
  <si>
    <t>LO9808</t>
  </si>
  <si>
    <t>Mirrors</t>
  </si>
  <si>
    <t>Unprotected Cells are:</t>
  </si>
  <si>
    <t>A9:D15</t>
  </si>
  <si>
    <t>F9:D15</t>
  </si>
  <si>
    <t xml:space="preserve">Password: </t>
  </si>
  <si>
    <t>pass</t>
  </si>
  <si>
    <t xml:space="preserve">Returns the positive Square Root of a number. </t>
  </si>
  <si>
    <t>Square Root</t>
  </si>
  <si>
    <t xml:space="preserve">Add the numbers in a range of cells. </t>
  </si>
  <si>
    <t xml:space="preserve">SUMIF </t>
  </si>
  <si>
    <t>Monday Sales</t>
  </si>
  <si>
    <t xml:space="preserve">Customer </t>
  </si>
  <si>
    <t>Tony Leahy</t>
  </si>
  <si>
    <t>Apples</t>
  </si>
  <si>
    <t>Sinead Donovan</t>
  </si>
  <si>
    <t>Bananas</t>
  </si>
  <si>
    <t>Peter Smith</t>
  </si>
  <si>
    <t>Stephen Connors</t>
  </si>
  <si>
    <t>Pears</t>
  </si>
  <si>
    <t>Seamus O'Neill</t>
  </si>
  <si>
    <t>Gary Jennings</t>
  </si>
  <si>
    <t>Mike Healy</t>
  </si>
  <si>
    <t>Eileen Carr</t>
  </si>
  <si>
    <t>Christine Flynn</t>
  </si>
  <si>
    <t>Total Sales of Apples</t>
  </si>
  <si>
    <t>Total Sales of Bananas</t>
  </si>
  <si>
    <t>Total Sales of Pears</t>
  </si>
  <si>
    <t xml:space="preserve">Example with comparison operator. </t>
  </si>
  <si>
    <t>RAND</t>
  </si>
  <si>
    <t xml:space="preserve">Generates a Random number between 0 and 1. </t>
  </si>
  <si>
    <t xml:space="preserve">Multiply by 100 to get a whole number. </t>
  </si>
  <si>
    <t xml:space="preserve">RAND </t>
  </si>
  <si>
    <t>RANDBETWEEN</t>
  </si>
  <si>
    <t xml:space="preserve">Returns a random number between those specified. </t>
  </si>
  <si>
    <t>EVEN</t>
  </si>
  <si>
    <t xml:space="preserve">Rounds a number up to the nearest even integer. </t>
  </si>
  <si>
    <t>When the number is negative it rounds away from zero.</t>
  </si>
  <si>
    <t>ODD</t>
  </si>
  <si>
    <t xml:space="preserve">Rounds a number up to the nearest odd integer. </t>
  </si>
  <si>
    <t xml:space="preserve">When the number is negative it rounds away from zero. </t>
  </si>
  <si>
    <t>Statistical Functions</t>
  </si>
  <si>
    <t>AVERAGE</t>
  </si>
  <si>
    <t>Average number of a list of numbers.</t>
  </si>
  <si>
    <t>AVERAGEIF</t>
  </si>
  <si>
    <t>Product A</t>
  </si>
  <si>
    <t>Product C</t>
  </si>
  <si>
    <t>Product B</t>
  </si>
  <si>
    <t xml:space="preserve">Average if number is greater than 50. </t>
  </si>
  <si>
    <t xml:space="preserve">Average if product is Product A. </t>
  </si>
  <si>
    <t>MAX</t>
  </si>
  <si>
    <t>MIN</t>
  </si>
  <si>
    <t>COUNT</t>
  </si>
  <si>
    <t xml:space="preserve">Counts the number of cells that contain numbers. </t>
  </si>
  <si>
    <t>COUNTA</t>
  </si>
  <si>
    <t>Cat</t>
  </si>
  <si>
    <t>Twenty four</t>
  </si>
  <si>
    <t>Seventeen</t>
  </si>
  <si>
    <t>COUNTIF</t>
  </si>
  <si>
    <t>Dog</t>
  </si>
  <si>
    <t>Oranges</t>
  </si>
  <si>
    <t>Peaches</t>
  </si>
  <si>
    <t>Oranges using B59</t>
  </si>
  <si>
    <t>Apples and Oranges</t>
  </si>
  <si>
    <t>Cells with value greater than 40</t>
  </si>
  <si>
    <t>Number of cells not equal to 54.</t>
  </si>
  <si>
    <t>Number of cells greater than or equal to 30 and less than 50</t>
  </si>
  <si>
    <t>MEDIAN</t>
  </si>
  <si>
    <t>MODE</t>
  </si>
  <si>
    <t>SMALL</t>
  </si>
  <si>
    <t>2nd Smallest Number on the List</t>
  </si>
  <si>
    <t>Text Functions</t>
  </si>
  <si>
    <t>CONCATENATE</t>
  </si>
  <si>
    <t>Tom</t>
  </si>
  <si>
    <t>Treanor</t>
  </si>
  <si>
    <t>Clontibret</t>
  </si>
  <si>
    <t>McKenna</t>
  </si>
  <si>
    <t>Clones</t>
  </si>
  <si>
    <t>Kerr</t>
  </si>
  <si>
    <t>Magheracloone</t>
  </si>
  <si>
    <t>Surname</t>
  </si>
  <si>
    <t>Address</t>
  </si>
  <si>
    <t xml:space="preserve">The ampersand can also be used to join text. </t>
  </si>
  <si>
    <t>LEFT</t>
  </si>
  <si>
    <t>Sale Price</t>
  </si>
  <si>
    <t>Mr McKenna</t>
  </si>
  <si>
    <t>LOWER</t>
  </si>
  <si>
    <t>AlPHAbet Soup</t>
  </si>
  <si>
    <t>Sara</t>
  </si>
  <si>
    <t>THREE 3</t>
  </si>
  <si>
    <t>MID</t>
  </si>
  <si>
    <t>Drove 340 miles</t>
  </si>
  <si>
    <t>Drove 273 miles</t>
  </si>
  <si>
    <t>Drove 234 miles</t>
  </si>
  <si>
    <t>PROPER</t>
  </si>
  <si>
    <t>this SENTENCE IS not propER</t>
  </si>
  <si>
    <t xml:space="preserve">mARY jONES </t>
  </si>
  <si>
    <t>15 green lane</t>
  </si>
  <si>
    <t>RIGHT</t>
  </si>
  <si>
    <t>TRIAL BALANCE</t>
  </si>
  <si>
    <t>Right Price</t>
  </si>
  <si>
    <t>273 miles</t>
  </si>
  <si>
    <t>Green</t>
  </si>
  <si>
    <t>TRIM</t>
  </si>
  <si>
    <t xml:space="preserve">           When        text has spaces        that are        not    needed use         TRIM!</t>
  </si>
  <si>
    <t>UPPER</t>
  </si>
  <si>
    <t>income tax</t>
  </si>
  <si>
    <t>Green Lane</t>
  </si>
  <si>
    <t>mAry jones</t>
  </si>
  <si>
    <t>REPT</t>
  </si>
  <si>
    <t xml:space="preserve">James </t>
  </si>
  <si>
    <t>Example 3</t>
  </si>
  <si>
    <t>Example 1</t>
  </si>
  <si>
    <t>PV</t>
  </si>
  <si>
    <t>Number of Payments</t>
  </si>
  <si>
    <t>Amount of the payment</t>
  </si>
  <si>
    <t>Present value</t>
  </si>
  <si>
    <t xml:space="preserve">Payment is due at the beginning of the period. </t>
  </si>
  <si>
    <t>Future value of an investment using the terms from A2:A5.</t>
  </si>
  <si>
    <t>rate</t>
  </si>
  <si>
    <t>nper</t>
  </si>
  <si>
    <t>pmt</t>
  </si>
  <si>
    <t>pv</t>
  </si>
  <si>
    <t>type</t>
  </si>
  <si>
    <t>Net Present Value</t>
  </si>
  <si>
    <t>Annual Discount Rate</t>
  </si>
  <si>
    <t>Initial cost of investment one year from today.</t>
  </si>
  <si>
    <t>Return from the second year.</t>
  </si>
  <si>
    <t>Return from the first year.</t>
  </si>
  <si>
    <t xml:space="preserve">Return from the third year. </t>
  </si>
  <si>
    <t>value1</t>
  </si>
  <si>
    <t>value2</t>
  </si>
  <si>
    <t>value3</t>
  </si>
  <si>
    <t>value4</t>
  </si>
  <si>
    <t>Number of months of payment</t>
  </si>
  <si>
    <t>Amount of loan</t>
  </si>
  <si>
    <t>PMT</t>
  </si>
  <si>
    <t xml:space="preserve">Monthly payment for a loan with terms specified as arguments in A91:A93, payments are due at the beginning of the month. </t>
  </si>
  <si>
    <t>Present Value</t>
  </si>
  <si>
    <t>Money paid out of an insurance annuity at the end of every month.</t>
  </si>
  <si>
    <t xml:space="preserve">Interest rate earned on the money paid out. </t>
  </si>
  <si>
    <t xml:space="preserve">Years the money will be paid out. </t>
  </si>
  <si>
    <t>Present value of an annuity with the terms A115:A117.</t>
  </si>
  <si>
    <t>nper*12</t>
  </si>
  <si>
    <t>Salvage value</t>
  </si>
  <si>
    <t>Life - Years of useful life</t>
  </si>
  <si>
    <t>Database Functions</t>
  </si>
  <si>
    <t xml:space="preserve">Database </t>
  </si>
  <si>
    <t>Order ID</t>
  </si>
  <si>
    <t>SalesRep</t>
  </si>
  <si>
    <t>Sale</t>
  </si>
  <si>
    <t>Customer</t>
  </si>
  <si>
    <t>John</t>
  </si>
  <si>
    <t>Beth</t>
  </si>
  <si>
    <t>Simon</t>
  </si>
  <si>
    <t>DB Foods</t>
  </si>
  <si>
    <t>Value Buy</t>
  </si>
  <si>
    <t xml:space="preserve">MC Ltd. </t>
  </si>
  <si>
    <t>Treanors</t>
  </si>
  <si>
    <t>Wholesale</t>
  </si>
  <si>
    <t>DAVERAGE</t>
  </si>
  <si>
    <t>DCOUNT</t>
  </si>
  <si>
    <t>DCOUNTA</t>
  </si>
  <si>
    <t>DGET</t>
  </si>
  <si>
    <t>DMAX</t>
  </si>
  <si>
    <t>DMIN</t>
  </si>
  <si>
    <t xml:space="preserve">The number of times DB Foods bought products from us. </t>
  </si>
  <si>
    <t>Counts the total number of sales.</t>
  </si>
  <si>
    <t xml:space="preserve">Gets the sale total for Order ID 21553. </t>
  </si>
  <si>
    <t xml:space="preserve">The maximum sale for Beth. </t>
  </si>
  <si>
    <t xml:space="preserve">The minimum sale for Beth. </t>
  </si>
  <si>
    <t>The average sale for Beth.</t>
  </si>
  <si>
    <t>A</t>
  </si>
  <si>
    <t>l</t>
  </si>
  <si>
    <t xml:space="preserve">Counts any cells that are not empty.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</si>
</sst>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€&quot;#,##0;[Red]\-&quot;€&quot;#,##0"/>
    <numFmt numFmtId="8" formatCode="&quot;€&quot;#,##0.00;[Red]\-&quot;€&quot;#,##0.00"/>
    <numFmt numFmtId="164" formatCode="[$-F800]dddd\,\ mmmm\ dd\,\ yyyy"/>
    <numFmt numFmtId="165" formatCode="dddd"/>
    <numFmt numFmtId="166" formatCode="_-[$€-2]\ * #,##0.00_-;\-[$€-2]\ * #,##0.00_-;_-[$€-2]\ * &quot;-&quot;??_-;_-@_-"/>
    <numFmt numFmtId="167" formatCode="&quot;€&quot;#,##0"/>
    <numFmt numFmtId="168" formatCode="[$£-809]#,##0.00;\-[$£-809]#,##0.00"/>
    <numFmt numFmtId="169" formatCode="&quot;£&quot;#,##0"/>
    <numFmt numFmtId="170" formatCode="&quot;£&quot;#,##0.00"/>
    <numFmt numFmtId="171" formatCode="_-[$£-809]* #,##0.00_-;\-[$£-809]* #,##0.00_-;_-[$£-809]* &quot;-&quot;??_-;_-@_-"/>
    <numFmt numFmtId="172" formatCode="&quot;€&quot;#,##0.00"/>
    <numFmt numFmtId="173" formatCode="0.0000000000"/>
    <numFmt numFmtId="174" formatCode="0.0000"/>
    <numFmt numFmtId="175" formatCode="0.000"/>
    <numFmt numFmtId="176" formatCode="dddd\,\ dd\ mmmm\ yyyy"/>
    <numFmt numFmtId="177" formatCode="[$-409]d\-mmm;@"/>
    <numFmt numFmtId="178" formatCode="dd&quot; &quot;mmm&quot; &quot;yy"/>
    <numFmt numFmtId="179" formatCode="\£0.0"/>
    <numFmt numFmtId="180" formatCode="&quot;€&quot;0.0"/>
    <numFmt numFmtId="181" formatCode="[$-F400]h:mm:ss\ AM/PM"/>
    <numFmt numFmtId="182" formatCode="###&quot; m2&quot;"/>
    <numFmt numFmtId="183" formatCode="[$-1809]dd\ mmmm\ yyyy;@"/>
    <numFmt numFmtId="184" formatCode="0.000000"/>
  </numFmts>
  <fonts count="47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3" tint="0.399975585192419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 tint="-0.34998626667073579"/>
        <bgColor theme="4" tint="0.59999389629810485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rgb="FFFFF8E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ck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2">
    <xf numFmtId="0" fontId="0" fillId="0" borderId="0"/>
    <xf numFmtId="0" fontId="6" fillId="2" borderId="0" applyNumberFormat="0" applyBorder="0" applyAlignment="0" applyProtection="0"/>
    <xf numFmtId="9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1" fillId="0" borderId="0"/>
    <xf numFmtId="0" fontId="6" fillId="32" borderId="0" applyNumberFormat="0" applyBorder="0" applyAlignment="0" applyProtection="0"/>
  </cellStyleXfs>
  <cellXfs count="487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Border="1"/>
    <xf numFmtId="14" fontId="0" fillId="3" borderId="6" xfId="0" applyNumberFormat="1" applyFill="1" applyBorder="1"/>
    <xf numFmtId="0" fontId="0" fillId="3" borderId="6" xfId="0" applyFill="1" applyBorder="1"/>
    <xf numFmtId="165" fontId="0" fillId="3" borderId="6" xfId="0" applyNumberFormat="1" applyFill="1" applyBorder="1"/>
    <xf numFmtId="20" fontId="0" fillId="3" borderId="6" xfId="0" applyNumberFormat="1" applyFill="1" applyBorder="1"/>
    <xf numFmtId="164" fontId="0" fillId="3" borderId="7" xfId="0" applyNumberFormat="1" applyFill="1" applyBorder="1" applyAlignment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3" borderId="6" xfId="0" applyFont="1" applyFill="1" applyBorder="1"/>
    <xf numFmtId="0" fontId="0" fillId="5" borderId="0" xfId="0" applyFill="1"/>
    <xf numFmtId="0" fontId="18" fillId="5" borderId="0" xfId="0" applyFont="1" applyFill="1"/>
    <xf numFmtId="0" fontId="0" fillId="4" borderId="0" xfId="0" applyFill="1"/>
    <xf numFmtId="0" fontId="2" fillId="4" borderId="0" xfId="0" applyFont="1" applyFill="1"/>
    <xf numFmtId="0" fontId="7" fillId="6" borderId="4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19" fillId="7" borderId="2" xfId="0" applyFont="1" applyFill="1" applyBorder="1"/>
    <xf numFmtId="0" fontId="20" fillId="7" borderId="3" xfId="0" applyFont="1" applyFill="1" applyBorder="1" applyAlignment="1">
      <alignment horizontal="left"/>
    </xf>
    <xf numFmtId="0" fontId="10" fillId="0" borderId="0" xfId="0" applyFont="1"/>
    <xf numFmtId="14" fontId="6" fillId="0" borderId="0" xfId="0" applyNumberFormat="1" applyFont="1"/>
    <xf numFmtId="0" fontId="0" fillId="0" borderId="0" xfId="0" applyAlignment="1">
      <alignment horizontal="right"/>
    </xf>
    <xf numFmtId="14" fontId="0" fillId="0" borderId="6" xfId="0" applyNumberFormat="1" applyBorder="1"/>
    <xf numFmtId="14" fontId="2" fillId="0" borderId="0" xfId="0" applyNumberFormat="1" applyFont="1" applyFill="1"/>
    <xf numFmtId="0" fontId="0" fillId="0" borderId="6" xfId="0" applyBorder="1"/>
    <xf numFmtId="0" fontId="21" fillId="0" borderId="0" xfId="0" applyFont="1" applyAlignment="1">
      <alignment horizontal="right"/>
    </xf>
    <xf numFmtId="0" fontId="20" fillId="7" borderId="2" xfId="0" applyFont="1" applyFill="1" applyBorder="1" applyAlignment="1"/>
    <xf numFmtId="8" fontId="0" fillId="0" borderId="0" xfId="0" applyNumberFormat="1"/>
    <xf numFmtId="0" fontId="8" fillId="0" borderId="6" xfId="0" applyFont="1" applyBorder="1"/>
    <xf numFmtId="4" fontId="0" fillId="0" borderId="0" xfId="0" applyNumberFormat="1"/>
    <xf numFmtId="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/>
    <xf numFmtId="0" fontId="23" fillId="0" borderId="6" xfId="0" applyFont="1" applyBorder="1" applyProtection="1"/>
    <xf numFmtId="1" fontId="23" fillId="0" borderId="6" xfId="0" applyNumberFormat="1" applyFont="1" applyBorder="1" applyAlignment="1" applyProtection="1">
      <alignment horizontal="center"/>
    </xf>
    <xf numFmtId="168" fontId="0" fillId="0" borderId="6" xfId="0" applyNumberFormat="1" applyBorder="1"/>
    <xf numFmtId="169" fontId="0" fillId="0" borderId="6" xfId="0" applyNumberFormat="1" applyBorder="1"/>
    <xf numFmtId="170" fontId="0" fillId="0" borderId="6" xfId="0" applyNumberFormat="1" applyBorder="1"/>
    <xf numFmtId="0" fontId="8" fillId="0" borderId="6" xfId="0" applyFont="1" applyFill="1" applyBorder="1"/>
    <xf numFmtId="171" fontId="0" fillId="0" borderId="6" xfId="0" applyNumberFormat="1" applyBorder="1"/>
    <xf numFmtId="0" fontId="24" fillId="5" borderId="0" xfId="3" applyFill="1"/>
    <xf numFmtId="20" fontId="24" fillId="3" borderId="6" xfId="3" applyNumberFormat="1" applyFill="1" applyBorder="1"/>
    <xf numFmtId="0" fontId="24" fillId="3" borderId="6" xfId="3" applyFill="1" applyBorder="1"/>
    <xf numFmtId="0" fontId="24" fillId="0" borderId="0" xfId="3"/>
    <xf numFmtId="0" fontId="0" fillId="9" borderId="6" xfId="0" applyFill="1" applyBorder="1"/>
    <xf numFmtId="14" fontId="0" fillId="9" borderId="6" xfId="0" applyNumberFormat="1" applyFill="1" applyBorder="1"/>
    <xf numFmtId="1" fontId="0" fillId="3" borderId="6" xfId="0" applyNumberFormat="1" applyFill="1" applyBorder="1"/>
    <xf numFmtId="1" fontId="0" fillId="3" borderId="6" xfId="0" applyNumberFormat="1" applyFont="1" applyFill="1" applyBorder="1"/>
    <xf numFmtId="0" fontId="25" fillId="0" borderId="0" xfId="0" applyFont="1"/>
    <xf numFmtId="0" fontId="0" fillId="12" borderId="24" xfId="0" applyFont="1" applyFill="1" applyBorder="1"/>
    <xf numFmtId="0" fontId="0" fillId="10" borderId="24" xfId="0" applyFont="1" applyFill="1" applyBorder="1"/>
    <xf numFmtId="172" fontId="0" fillId="0" borderId="0" xfId="0" applyNumberFormat="1"/>
    <xf numFmtId="0" fontId="19" fillId="11" borderId="28" xfId="0" applyFont="1" applyFill="1" applyBorder="1"/>
    <xf numFmtId="0" fontId="0" fillId="12" borderId="25" xfId="0" applyFont="1" applyFill="1" applyBorder="1"/>
    <xf numFmtId="0" fontId="0" fillId="10" borderId="25" xfId="0" applyFont="1" applyFill="1" applyBorder="1"/>
    <xf numFmtId="0" fontId="0" fillId="12" borderId="29" xfId="0" applyFont="1" applyFill="1" applyBorder="1"/>
    <xf numFmtId="0" fontId="8" fillId="0" borderId="0" xfId="0" applyFont="1" applyAlignment="1">
      <alignment horizontal="center"/>
    </xf>
    <xf numFmtId="0" fontId="0" fillId="12" borderId="30" xfId="0" applyFont="1" applyFill="1" applyBorder="1"/>
    <xf numFmtId="0" fontId="0" fillId="10" borderId="31" xfId="0" applyFont="1" applyFill="1" applyBorder="1"/>
    <xf numFmtId="0" fontId="0" fillId="12" borderId="32" xfId="0" applyFont="1" applyFill="1" applyBorder="1"/>
    <xf numFmtId="0" fontId="19" fillId="11" borderId="33" xfId="0" applyFont="1" applyFill="1" applyBorder="1"/>
    <xf numFmtId="0" fontId="0" fillId="12" borderId="34" xfId="0" applyFont="1" applyFill="1" applyBorder="1"/>
    <xf numFmtId="0" fontId="19" fillId="11" borderId="35" xfId="0" applyFont="1" applyFill="1" applyBorder="1"/>
    <xf numFmtId="0" fontId="0" fillId="12" borderId="36" xfId="0" applyFont="1" applyFill="1" applyBorder="1"/>
    <xf numFmtId="0" fontId="0" fillId="10" borderId="27" xfId="0" applyFont="1" applyFill="1" applyBorder="1"/>
    <xf numFmtId="0" fontId="0" fillId="12" borderId="37" xfId="0" applyFont="1" applyFill="1" applyBorder="1"/>
    <xf numFmtId="0" fontId="8" fillId="0" borderId="0" xfId="0" applyFont="1" applyAlignment="1">
      <alignment horizontal="center"/>
    </xf>
    <xf numFmtId="0" fontId="0" fillId="3" borderId="7" xfId="0" applyNumberFormat="1" applyFill="1" applyBorder="1" applyAlignment="1"/>
    <xf numFmtId="0" fontId="0" fillId="3" borderId="6" xfId="0" applyNumberFormat="1" applyFill="1" applyBorder="1"/>
    <xf numFmtId="0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3" borderId="6" xfId="0" applyNumberFormat="1" applyFill="1" applyBorder="1"/>
    <xf numFmtId="0" fontId="0" fillId="0" borderId="24" xfId="0" applyBorder="1"/>
    <xf numFmtId="0" fontId="0" fillId="0" borderId="38" xfId="0" applyFont="1" applyBorder="1"/>
    <xf numFmtId="0" fontId="0" fillId="0" borderId="31" xfId="0" applyBorder="1"/>
    <xf numFmtId="0" fontId="0" fillId="0" borderId="39" xfId="0" applyBorder="1"/>
    <xf numFmtId="0" fontId="0" fillId="0" borderId="25" xfId="0" applyBorder="1"/>
    <xf numFmtId="0" fontId="0" fillId="0" borderId="40" xfId="0" applyBorder="1"/>
    <xf numFmtId="0" fontId="0" fillId="0" borderId="26" xfId="0" applyBorder="1" applyAlignment="1">
      <alignment horizontal="right"/>
    </xf>
    <xf numFmtId="0" fontId="0" fillId="0" borderId="27" xfId="0" applyFont="1" applyBorder="1"/>
    <xf numFmtId="0" fontId="0" fillId="0" borderId="41" xfId="0" applyBorder="1"/>
    <xf numFmtId="0" fontId="19" fillId="11" borderId="4" xfId="0" applyFont="1" applyFill="1" applyBorder="1"/>
    <xf numFmtId="0" fontId="19" fillId="11" borderId="42" xfId="0" applyFont="1" applyFill="1" applyBorder="1"/>
    <xf numFmtId="0" fontId="19" fillId="11" borderId="43" xfId="0" applyFont="1" applyFill="1" applyBorder="1"/>
    <xf numFmtId="0" fontId="0" fillId="12" borderId="44" xfId="0" applyFont="1" applyFill="1" applyBorder="1"/>
    <xf numFmtId="0" fontId="0" fillId="12" borderId="45" xfId="0" applyFont="1" applyFill="1" applyBorder="1"/>
    <xf numFmtId="0" fontId="19" fillId="11" borderId="46" xfId="0" applyFont="1" applyFill="1" applyBorder="1"/>
    <xf numFmtId="0" fontId="19" fillId="11" borderId="47" xfId="0" applyFont="1" applyFill="1" applyBorder="1"/>
    <xf numFmtId="173" fontId="0" fillId="0" borderId="0" xfId="0" applyNumberFormat="1"/>
    <xf numFmtId="174" fontId="0" fillId="3" borderId="6" xfId="0" applyNumberFormat="1" applyFill="1" applyBorder="1"/>
    <xf numFmtId="175" fontId="0" fillId="3" borderId="6" xfId="0" applyNumberFormat="1" applyFill="1" applyBorder="1"/>
    <xf numFmtId="0" fontId="28" fillId="0" borderId="0" xfId="0" applyFont="1"/>
    <xf numFmtId="0" fontId="29" fillId="0" borderId="0" xfId="0" applyFont="1"/>
    <xf numFmtId="176" fontId="0" fillId="0" borderId="0" xfId="0" applyNumberFormat="1"/>
    <xf numFmtId="0" fontId="0" fillId="12" borderId="23" xfId="0" applyFont="1" applyFill="1" applyBorder="1"/>
    <xf numFmtId="0" fontId="0" fillId="10" borderId="23" xfId="0" applyFont="1" applyFill="1" applyBorder="1"/>
    <xf numFmtId="14" fontId="0" fillId="12" borderId="25" xfId="0" applyNumberFormat="1" applyFont="1" applyFill="1" applyBorder="1"/>
    <xf numFmtId="14" fontId="0" fillId="10" borderId="25" xfId="0" applyNumberFormat="1" applyFont="1" applyFill="1" applyBorder="1"/>
    <xf numFmtId="14" fontId="0" fillId="12" borderId="26" xfId="0" applyNumberFormat="1" applyFont="1" applyFill="1" applyBorder="1"/>
    <xf numFmtId="0" fontId="0" fillId="12" borderId="49" xfId="0" applyFont="1" applyFill="1" applyBorder="1"/>
    <xf numFmtId="0" fontId="0" fillId="13" borderId="6" xfId="0" applyFont="1" applyFill="1" applyBorder="1"/>
    <xf numFmtId="172" fontId="0" fillId="13" borderId="6" xfId="0" applyNumberFormat="1" applyFont="1" applyFill="1" applyBorder="1"/>
    <xf numFmtId="0" fontId="0" fillId="14" borderId="6" xfId="0" applyFont="1" applyFill="1" applyBorder="1"/>
    <xf numFmtId="14" fontId="0" fillId="12" borderId="44" xfId="0" applyNumberFormat="1" applyFont="1" applyFill="1" applyBorder="1"/>
    <xf numFmtId="0" fontId="0" fillId="12" borderId="50" xfId="0" applyFont="1" applyFill="1" applyBorder="1"/>
    <xf numFmtId="0" fontId="0" fillId="13" borderId="7" xfId="0" applyFont="1" applyFill="1" applyBorder="1"/>
    <xf numFmtId="172" fontId="0" fillId="13" borderId="7" xfId="0" applyNumberFormat="1" applyFont="1" applyFill="1" applyBorder="1"/>
    <xf numFmtId="0" fontId="19" fillId="11" borderId="3" xfId="0" applyFont="1" applyFill="1" applyBorder="1"/>
    <xf numFmtId="0" fontId="30" fillId="0" borderId="6" xfId="0" applyFont="1" applyBorder="1"/>
    <xf numFmtId="0" fontId="0" fillId="0" borderId="53" xfId="0" applyBorder="1"/>
    <xf numFmtId="172" fontId="0" fillId="0" borderId="10" xfId="0" applyNumberFormat="1" applyBorder="1"/>
    <xf numFmtId="172" fontId="0" fillId="0" borderId="12" xfId="0" applyNumberFormat="1" applyBorder="1"/>
    <xf numFmtId="0" fontId="30" fillId="0" borderId="6" xfId="0" applyFont="1" applyBorder="1" applyAlignment="1">
      <alignment horizontal="left" wrapText="1"/>
    </xf>
    <xf numFmtId="0" fontId="0" fillId="0" borderId="12" xfId="0" applyBorder="1" applyAlignment="1">
      <alignment horizontal="center"/>
    </xf>
    <xf numFmtId="0" fontId="25" fillId="0" borderId="11" xfId="0" applyFont="1" applyBorder="1"/>
    <xf numFmtId="8" fontId="0" fillId="15" borderId="6" xfId="0" applyNumberFormat="1" applyFill="1" applyBorder="1"/>
    <xf numFmtId="0" fontId="25" fillId="0" borderId="13" xfId="0" applyFont="1" applyBorder="1"/>
    <xf numFmtId="0" fontId="31" fillId="0" borderId="0" xfId="0" applyFont="1"/>
    <xf numFmtId="0" fontId="30" fillId="0" borderId="8" xfId="0" applyFont="1" applyBorder="1"/>
    <xf numFmtId="0" fontId="30" fillId="0" borderId="9" xfId="0" applyFont="1" applyBorder="1"/>
    <xf numFmtId="0" fontId="30" fillId="0" borderId="10" xfId="0" applyFont="1" applyBorder="1"/>
    <xf numFmtId="0" fontId="30" fillId="0" borderId="11" xfId="0" applyFont="1" applyBorder="1"/>
    <xf numFmtId="0" fontId="0" fillId="0" borderId="0" xfId="0" applyBorder="1" applyAlignment="1">
      <alignment horizontal="center"/>
    </xf>
    <xf numFmtId="0" fontId="30" fillId="0" borderId="4" xfId="0" applyFont="1" applyFill="1" applyBorder="1"/>
    <xf numFmtId="8" fontId="0" fillId="15" borderId="55" xfId="0" applyNumberFormat="1" applyFill="1" applyBorder="1"/>
    <xf numFmtId="8" fontId="0" fillId="15" borderId="56" xfId="0" applyNumberFormat="1" applyFill="1" applyBorder="1"/>
    <xf numFmtId="8" fontId="0" fillId="15" borderId="57" xfId="0" applyNumberFormat="1" applyFill="1" applyBorder="1"/>
    <xf numFmtId="0" fontId="0" fillId="0" borderId="7" xfId="0" applyBorder="1"/>
    <xf numFmtId="172" fontId="0" fillId="0" borderId="54" xfId="0" applyNumberFormat="1" applyBorder="1"/>
    <xf numFmtId="172" fontId="0" fillId="0" borderId="58" xfId="0" applyNumberFormat="1" applyBorder="1"/>
    <xf numFmtId="0" fontId="8" fillId="0" borderId="11" xfId="0" applyFont="1" applyBorder="1"/>
    <xf numFmtId="0" fontId="8" fillId="0" borderId="53" xfId="0" applyFont="1" applyBorder="1"/>
    <xf numFmtId="0" fontId="32" fillId="0" borderId="0" xfId="0" applyFont="1"/>
    <xf numFmtId="0" fontId="0" fillId="16" borderId="0" xfId="0" applyFill="1"/>
    <xf numFmtId="0" fontId="18" fillId="16" borderId="0" xfId="0" applyFont="1" applyFill="1"/>
    <xf numFmtId="0" fontId="24" fillId="16" borderId="0" xfId="3" applyFill="1"/>
    <xf numFmtId="2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1" fontId="2" fillId="0" borderId="0" xfId="0" applyNumberFormat="1" applyFont="1"/>
    <xf numFmtId="1" fontId="8" fillId="0" borderId="0" xfId="0" applyNumberFormat="1" applyFont="1"/>
    <xf numFmtId="1" fontId="19" fillId="2" borderId="0" xfId="1" applyNumberFormat="1" applyFont="1" applyAlignment="1">
      <alignment horizontal="center"/>
    </xf>
    <xf numFmtId="0" fontId="19" fillId="2" borderId="0" xfId="1" applyFont="1" applyAlignment="1">
      <alignment horizontal="center"/>
    </xf>
    <xf numFmtId="2" fontId="19" fillId="2" borderId="0" xfId="1" applyNumberFormat="1" applyFont="1" applyAlignment="1">
      <alignment horizontal="center"/>
    </xf>
    <xf numFmtId="1" fontId="0" fillId="0" borderId="0" xfId="0" applyNumberFormat="1" applyBorder="1" applyAlignment="1">
      <alignment horizontal="center"/>
    </xf>
    <xf numFmtId="2" fontId="8" fillId="0" borderId="0" xfId="0" applyNumberFormat="1" applyFont="1"/>
    <xf numFmtId="0" fontId="0" fillId="20" borderId="0" xfId="0" applyFill="1"/>
    <xf numFmtId="0" fontId="18" fillId="20" borderId="0" xfId="0" applyFont="1" applyFill="1"/>
    <xf numFmtId="0" fontId="24" fillId="20" borderId="0" xfId="3" applyFill="1"/>
    <xf numFmtId="0" fontId="0" fillId="21" borderId="0" xfId="0" applyFill="1"/>
    <xf numFmtId="0" fontId="18" fillId="21" borderId="0" xfId="0" applyFont="1" applyFill="1"/>
    <xf numFmtId="0" fontId="24" fillId="21" borderId="0" xfId="3" applyFill="1"/>
    <xf numFmtId="0" fontId="0" fillId="22" borderId="0" xfId="0" applyFill="1"/>
    <xf numFmtId="0" fontId="18" fillId="22" borderId="0" xfId="0" applyFont="1" applyFill="1"/>
    <xf numFmtId="0" fontId="24" fillId="22" borderId="0" xfId="3" applyFill="1"/>
    <xf numFmtId="0" fontId="19" fillId="19" borderId="4" xfId="6" applyFont="1" applyBorder="1" applyAlignment="1">
      <alignment horizontal="center" vertical="center"/>
    </xf>
    <xf numFmtId="0" fontId="19" fillId="18" borderId="2" xfId="5" applyFont="1" applyBorder="1"/>
    <xf numFmtId="0" fontId="7" fillId="17" borderId="4" xfId="4" applyFont="1" applyBorder="1" applyAlignment="1">
      <alignment horizontal="center" vertical="center"/>
    </xf>
    <xf numFmtId="0" fontId="19" fillId="17" borderId="2" xfId="4" applyFont="1" applyBorder="1"/>
    <xf numFmtId="172" fontId="0" fillId="4" borderId="0" xfId="0" applyNumberFormat="1" applyFill="1"/>
    <xf numFmtId="172" fontId="19" fillId="17" borderId="2" xfId="4" applyNumberFormat="1" applyFont="1" applyBorder="1"/>
    <xf numFmtId="172" fontId="8" fillId="0" borderId="0" xfId="0" applyNumberFormat="1" applyFont="1"/>
    <xf numFmtId="1" fontId="0" fillId="4" borderId="0" xfId="0" applyNumberFormat="1" applyFill="1"/>
    <xf numFmtId="1" fontId="2" fillId="4" borderId="0" xfId="0" applyNumberFormat="1" applyFont="1" applyFill="1"/>
    <xf numFmtId="1" fontId="9" fillId="0" borderId="0" xfId="0" applyNumberFormat="1" applyFont="1"/>
    <xf numFmtId="14" fontId="9" fillId="0" borderId="0" xfId="0" applyNumberFormat="1" applyFont="1"/>
    <xf numFmtId="0" fontId="9" fillId="0" borderId="0" xfId="0" applyFont="1"/>
    <xf numFmtId="172" fontId="9" fillId="0" borderId="0" xfId="0" applyNumberFormat="1" applyFont="1"/>
    <xf numFmtId="0" fontId="0" fillId="0" borderId="59" xfId="0" applyBorder="1" applyAlignment="1">
      <alignment horizontal="left"/>
    </xf>
    <xf numFmtId="0" fontId="0" fillId="4" borderId="59" xfId="0" applyFill="1" applyBorder="1"/>
    <xf numFmtId="0" fontId="0" fillId="0" borderId="49" xfId="0" applyBorder="1"/>
    <xf numFmtId="0" fontId="0" fillId="0" borderId="27" xfId="0" applyBorder="1"/>
    <xf numFmtId="0" fontId="0" fillId="0" borderId="60" xfId="0" applyBorder="1"/>
    <xf numFmtId="0" fontId="0" fillId="0" borderId="61" xfId="0" applyBorder="1"/>
    <xf numFmtId="172" fontId="0" fillId="0" borderId="61" xfId="0" applyNumberFormat="1" applyBorder="1"/>
    <xf numFmtId="1" fontId="0" fillId="0" borderId="6" xfId="0" applyNumberFormat="1" applyBorder="1"/>
    <xf numFmtId="172" fontId="0" fillId="0" borderId="6" xfId="0" applyNumberFormat="1" applyBorder="1"/>
    <xf numFmtId="1" fontId="6" fillId="23" borderId="6" xfId="7" applyNumberFormat="1" applyBorder="1"/>
    <xf numFmtId="0" fontId="6" fillId="23" borderId="6" xfId="7" applyBorder="1"/>
    <xf numFmtId="172" fontId="6" fillId="23" borderId="6" xfId="7" applyNumberFormat="1" applyBorder="1"/>
    <xf numFmtId="1" fontId="6" fillId="2" borderId="0" xfId="1" applyNumberFormat="1"/>
    <xf numFmtId="0" fontId="22" fillId="24" borderId="0" xfId="8"/>
    <xf numFmtId="9" fontId="22" fillId="24" borderId="0" xfId="8" applyNumberFormat="1"/>
    <xf numFmtId="0" fontId="33" fillId="3" borderId="6" xfId="0" applyFont="1" applyFill="1" applyBorder="1" applyAlignment="1" applyProtection="1">
      <alignment horizontal="left"/>
      <protection locked="0"/>
    </xf>
    <xf numFmtId="0" fontId="33" fillId="3" borderId="6" xfId="0" applyFont="1" applyFill="1" applyBorder="1" applyProtection="1">
      <protection locked="0"/>
    </xf>
    <xf numFmtId="177" fontId="33" fillId="3" borderId="6" xfId="0" applyNumberFormat="1" applyFont="1" applyFill="1" applyBorder="1" applyAlignment="1" applyProtection="1">
      <alignment horizontal="left"/>
      <protection locked="0"/>
    </xf>
    <xf numFmtId="0" fontId="33" fillId="0" borderId="0" xfId="0" applyFont="1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177" fontId="0" fillId="0" borderId="6" xfId="0" applyNumberFormat="1" applyBorder="1" applyAlignment="1" applyProtection="1">
      <alignment horizontal="left"/>
      <protection locked="0"/>
    </xf>
    <xf numFmtId="0" fontId="34" fillId="0" borderId="6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Fill="1" applyBorder="1" applyProtection="1">
      <protection locked="0"/>
    </xf>
    <xf numFmtId="0" fontId="35" fillId="0" borderId="6" xfId="0" applyFont="1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177" fontId="0" fillId="0" borderId="0" xfId="0" applyNumberFormat="1" applyBorder="1" applyAlignment="1" applyProtection="1">
      <alignment horizontal="left"/>
      <protection locked="0"/>
    </xf>
    <xf numFmtId="0" fontId="8" fillId="0" borderId="6" xfId="0" applyFont="1" applyFill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9" fillId="17" borderId="19" xfId="4" applyFont="1" applyBorder="1"/>
    <xf numFmtId="172" fontId="19" fillId="17" borderId="19" xfId="4" applyNumberFormat="1" applyFont="1" applyBorder="1"/>
    <xf numFmtId="1" fontId="2" fillId="0" borderId="64" xfId="0" applyNumberFormat="1" applyFont="1" applyBorder="1"/>
    <xf numFmtId="0" fontId="0" fillId="0" borderId="45" xfId="0" applyBorder="1"/>
    <xf numFmtId="0" fontId="0" fillId="0" borderId="59" xfId="0" applyBorder="1"/>
    <xf numFmtId="172" fontId="0" fillId="0" borderId="50" xfId="0" applyNumberFormat="1" applyBorder="1"/>
    <xf numFmtId="0" fontId="0" fillId="0" borderId="50" xfId="0" applyBorder="1"/>
    <xf numFmtId="0" fontId="6" fillId="17" borderId="0" xfId="4"/>
    <xf numFmtId="0" fontId="19" fillId="17" borderId="0" xfId="4" applyFont="1"/>
    <xf numFmtId="0" fontId="8" fillId="0" borderId="65" xfId="0" applyFont="1" applyBorder="1" applyAlignment="1">
      <alignment horizontal="left"/>
    </xf>
    <xf numFmtId="0" fontId="8" fillId="25" borderId="65" xfId="9" applyFont="1" applyBorder="1" applyAlignment="1">
      <alignment horizontal="left"/>
    </xf>
    <xf numFmtId="0" fontId="8" fillId="25" borderId="67" xfId="9" applyFont="1" applyBorder="1" applyAlignment="1">
      <alignment horizontal="left"/>
    </xf>
    <xf numFmtId="172" fontId="0" fillId="0" borderId="65" xfId="0" applyNumberFormat="1" applyBorder="1"/>
    <xf numFmtId="172" fontId="0" fillId="0" borderId="66" xfId="0" applyNumberFormat="1" applyBorder="1"/>
    <xf numFmtId="172" fontId="22" fillId="25" borderId="0" xfId="9" applyNumberFormat="1"/>
    <xf numFmtId="172" fontId="22" fillId="25" borderId="65" xfId="9" applyNumberFormat="1" applyBorder="1"/>
    <xf numFmtId="172" fontId="22" fillId="25" borderId="66" xfId="9" applyNumberFormat="1" applyBorder="1"/>
    <xf numFmtId="172" fontId="22" fillId="25" borderId="68" xfId="9" applyNumberFormat="1" applyBorder="1"/>
    <xf numFmtId="172" fontId="22" fillId="25" borderId="67" xfId="9" applyNumberFormat="1" applyBorder="1"/>
    <xf numFmtId="172" fontId="22" fillId="25" borderId="69" xfId="9" applyNumberFormat="1" applyBorder="1"/>
    <xf numFmtId="0" fontId="0" fillId="0" borderId="0" xfId="0" applyFill="1" applyBorder="1" applyAlignment="1"/>
    <xf numFmtId="172" fontId="0" fillId="0" borderId="0" xfId="0" applyNumberFormat="1" applyFill="1" applyBorder="1" applyAlignment="1"/>
    <xf numFmtId="172" fontId="0" fillId="0" borderId="19" xfId="0" applyNumberFormat="1" applyFill="1" applyBorder="1" applyAlignment="1"/>
    <xf numFmtId="0" fontId="36" fillId="26" borderId="14" xfId="0" applyFont="1" applyFill="1" applyBorder="1" applyAlignment="1">
      <alignment horizontal="left"/>
    </xf>
    <xf numFmtId="0" fontId="36" fillId="26" borderId="63" xfId="0" applyFont="1" applyFill="1" applyBorder="1" applyAlignment="1">
      <alignment horizontal="left"/>
    </xf>
    <xf numFmtId="0" fontId="0" fillId="0" borderId="70" xfId="0" applyFill="1" applyBorder="1" applyAlignment="1"/>
    <xf numFmtId="0" fontId="37" fillId="27" borderId="0" xfId="0" applyFont="1" applyFill="1" applyBorder="1" applyAlignment="1">
      <alignment horizontal="left"/>
    </xf>
    <xf numFmtId="0" fontId="38" fillId="27" borderId="70" xfId="0" applyFont="1" applyFill="1" applyBorder="1" applyAlignment="1">
      <alignment horizontal="left"/>
    </xf>
    <xf numFmtId="0" fontId="37" fillId="27" borderId="19" xfId="0" applyFont="1" applyFill="1" applyBorder="1" applyAlignment="1">
      <alignment horizontal="left"/>
    </xf>
    <xf numFmtId="0" fontId="39" fillId="26" borderId="63" xfId="0" applyFont="1" applyFill="1" applyBorder="1" applyAlignment="1">
      <alignment horizontal="right"/>
    </xf>
    <xf numFmtId="0" fontId="39" fillId="26" borderId="14" xfId="0" applyFont="1" applyFill="1" applyBorder="1" applyAlignment="1">
      <alignment horizontal="right"/>
    </xf>
    <xf numFmtId="172" fontId="0" fillId="28" borderId="0" xfId="0" applyNumberFormat="1" applyFill="1" applyBorder="1" applyAlignment="1"/>
    <xf numFmtId="0" fontId="40" fillId="0" borderId="0" xfId="0" applyFont="1" applyFill="1" applyBorder="1" applyAlignment="1">
      <alignment vertical="top" wrapText="1"/>
    </xf>
    <xf numFmtId="0" fontId="24" fillId="17" borderId="0" xfId="3" applyFill="1"/>
    <xf numFmtId="0" fontId="41" fillId="0" borderId="0" xfId="10"/>
    <xf numFmtId="0" fontId="43" fillId="0" borderId="0" xfId="10" applyFont="1"/>
    <xf numFmtId="0" fontId="44" fillId="0" borderId="20" xfId="10" applyFont="1" applyBorder="1"/>
    <xf numFmtId="0" fontId="44" fillId="0" borderId="0" xfId="10" applyFont="1" applyBorder="1"/>
    <xf numFmtId="0" fontId="44" fillId="0" borderId="16" xfId="10" applyFont="1" applyBorder="1"/>
    <xf numFmtId="0" fontId="44" fillId="0" borderId="71" xfId="10" applyFont="1" applyBorder="1"/>
    <xf numFmtId="0" fontId="44" fillId="0" borderId="72" xfId="10" applyFont="1" applyBorder="1"/>
    <xf numFmtId="0" fontId="44" fillId="0" borderId="19" xfId="10" applyFont="1" applyBorder="1"/>
    <xf numFmtId="0" fontId="44" fillId="0" borderId="17" xfId="10" applyFont="1" applyBorder="1"/>
    <xf numFmtId="177" fontId="0" fillId="0" borderId="0" xfId="0" applyNumberFormat="1" applyBorder="1" applyAlignment="1" applyProtection="1">
      <alignment horizontal="right"/>
      <protection locked="0"/>
    </xf>
    <xf numFmtId="0" fontId="0" fillId="0" borderId="8" xfId="0" applyBorder="1"/>
    <xf numFmtId="172" fontId="0" fillId="0" borderId="12" xfId="0" applyNumberFormat="1" applyBorder="1" applyAlignment="1">
      <alignment horizontal="right"/>
    </xf>
    <xf numFmtId="172" fontId="0" fillId="0" borderId="12" xfId="0" applyNumberFormat="1" applyBorder="1" applyAlignment="1" applyProtection="1">
      <alignment horizontal="right"/>
      <protection locked="0"/>
    </xf>
    <xf numFmtId="172" fontId="0" fillId="0" borderId="15" xfId="0" applyNumberFormat="1" applyBorder="1" applyAlignment="1" applyProtection="1">
      <alignment horizontal="right"/>
      <protection locked="0"/>
    </xf>
    <xf numFmtId="14" fontId="0" fillId="0" borderId="8" xfId="0" applyNumberFormat="1" applyBorder="1"/>
    <xf numFmtId="14" fontId="0" fillId="0" borderId="11" xfId="0" applyNumberFormat="1" applyBorder="1"/>
    <xf numFmtId="14" fontId="0" fillId="0" borderId="11" xfId="0" applyNumberFormat="1" applyBorder="1" applyProtection="1">
      <protection locked="0"/>
    </xf>
    <xf numFmtId="14" fontId="0" fillId="0" borderId="13" xfId="0" applyNumberFormat="1" applyBorder="1" applyProtection="1">
      <protection locked="0"/>
    </xf>
    <xf numFmtId="0" fontId="0" fillId="0" borderId="54" xfId="0" applyBorder="1"/>
    <xf numFmtId="0" fontId="0" fillId="0" borderId="58" xfId="0" applyBorder="1"/>
    <xf numFmtId="0" fontId="0" fillId="0" borderId="58" xfId="0" applyBorder="1" applyProtection="1">
      <protection locked="0"/>
    </xf>
    <xf numFmtId="0" fontId="0" fillId="0" borderId="7" xfId="0" applyBorder="1" applyProtection="1">
      <protection locked="0"/>
    </xf>
    <xf numFmtId="0" fontId="42" fillId="0" borderId="0" xfId="10" applyFont="1" applyAlignment="1"/>
    <xf numFmtId="0" fontId="0" fillId="0" borderId="6" xfId="0" applyNumberFormat="1" applyBorder="1" applyAlignment="1" applyProtection="1">
      <alignment horizontal="right"/>
      <protection locked="0"/>
    </xf>
    <xf numFmtId="0" fontId="19" fillId="17" borderId="6" xfId="4" applyFont="1" applyBorder="1"/>
    <xf numFmtId="20" fontId="0" fillId="0" borderId="0" xfId="0" applyNumberFormat="1"/>
    <xf numFmtId="17" fontId="0" fillId="0" borderId="0" xfId="0" applyNumberFormat="1"/>
    <xf numFmtId="16" fontId="0" fillId="0" borderId="0" xfId="0" applyNumberFormat="1"/>
    <xf numFmtId="172" fontId="0" fillId="0" borderId="0" xfId="0" applyNumberFormat="1" applyBorder="1" applyAlignment="1" applyProtection="1">
      <alignment horizontal="right"/>
      <protection locked="0"/>
    </xf>
    <xf numFmtId="172" fontId="0" fillId="0" borderId="8" xfId="0" applyNumberFormat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172" fontId="0" fillId="0" borderId="11" xfId="0" applyNumberFormat="1" applyBorder="1" applyAlignment="1" applyProtection="1">
      <alignment horizontal="right"/>
      <protection locked="0"/>
    </xf>
    <xf numFmtId="0" fontId="0" fillId="0" borderId="12" xfId="0" applyBorder="1" applyProtection="1">
      <protection locked="0"/>
    </xf>
    <xf numFmtId="172" fontId="0" fillId="0" borderId="13" xfId="0" applyNumberFormat="1" applyBorder="1" applyAlignment="1" applyProtection="1">
      <alignment horizontal="right"/>
      <protection locked="0"/>
    </xf>
    <xf numFmtId="0" fontId="0" fillId="0" borderId="15" xfId="0" applyBorder="1" applyProtection="1">
      <protection locked="0"/>
    </xf>
    <xf numFmtId="177" fontId="0" fillId="0" borderId="10" xfId="0" applyNumberFormat="1" applyBorder="1" applyAlignment="1" applyProtection="1">
      <alignment horizontal="left"/>
      <protection locked="0"/>
    </xf>
    <xf numFmtId="177" fontId="0" fillId="0" borderId="12" xfId="0" applyNumberFormat="1" applyBorder="1" applyAlignment="1" applyProtection="1">
      <alignment horizontal="left"/>
      <protection locked="0"/>
    </xf>
    <xf numFmtId="177" fontId="0" fillId="0" borderId="15" xfId="0" applyNumberFormat="1" applyBorder="1" applyAlignment="1" applyProtection="1">
      <alignment horizontal="left"/>
      <protection locked="0"/>
    </xf>
    <xf numFmtId="172" fontId="0" fillId="0" borderId="54" xfId="0" applyNumberFormat="1" applyBorder="1" applyAlignment="1" applyProtection="1">
      <alignment horizontal="right"/>
      <protection locked="0"/>
    </xf>
    <xf numFmtId="172" fontId="0" fillId="0" borderId="58" xfId="0" applyNumberFormat="1" applyBorder="1" applyAlignment="1" applyProtection="1">
      <alignment horizontal="right"/>
      <protection locked="0"/>
    </xf>
    <xf numFmtId="172" fontId="0" fillId="0" borderId="7" xfId="0" applyNumberFormat="1" applyBorder="1" applyAlignment="1" applyProtection="1">
      <alignment horizontal="right"/>
      <protection locked="0"/>
    </xf>
    <xf numFmtId="0" fontId="19" fillId="17" borderId="6" xfId="4" applyFont="1" applyBorder="1" applyAlignment="1">
      <alignment horizontal="center"/>
    </xf>
    <xf numFmtId="0" fontId="19" fillId="17" borderId="53" xfId="4" applyFont="1" applyBorder="1" applyAlignment="1">
      <alignment horizontal="center"/>
    </xf>
    <xf numFmtId="0" fontId="19" fillId="17" borderId="70" xfId="4" applyFont="1" applyBorder="1" applyAlignment="1">
      <alignment horizontal="center"/>
    </xf>
    <xf numFmtId="0" fontId="19" fillId="17" borderId="22" xfId="4" applyFont="1" applyBorder="1" applyAlignment="1">
      <alignment horizontal="center"/>
    </xf>
    <xf numFmtId="0" fontId="42" fillId="0" borderId="4" xfId="10" applyFont="1" applyBorder="1" applyAlignment="1">
      <alignment horizontal="center"/>
    </xf>
    <xf numFmtId="0" fontId="42" fillId="0" borderId="1" xfId="10" applyFont="1" applyBorder="1" applyAlignment="1">
      <alignment horizontal="center"/>
    </xf>
    <xf numFmtId="0" fontId="42" fillId="0" borderId="2" xfId="10" applyFont="1" applyBorder="1" applyAlignment="1">
      <alignment horizontal="center"/>
    </xf>
    <xf numFmtId="0" fontId="42" fillId="0" borderId="3" xfId="10" applyFont="1" applyBorder="1" applyAlignment="1">
      <alignment horizontal="center"/>
    </xf>
    <xf numFmtId="0" fontId="0" fillId="29" borderId="0" xfId="0" applyFill="1"/>
    <xf numFmtId="0" fontId="18" fillId="29" borderId="0" xfId="0" applyFont="1" applyFill="1"/>
    <xf numFmtId="0" fontId="24" fillId="29" borderId="0" xfId="3" applyFill="1"/>
    <xf numFmtId="0" fontId="19" fillId="8" borderId="2" xfId="0" applyFont="1" applyFill="1" applyBorder="1"/>
    <xf numFmtId="0" fontId="7" fillId="8" borderId="4" xfId="1" applyFont="1" applyFill="1" applyBorder="1" applyAlignment="1">
      <alignment horizontal="center" vertical="center"/>
    </xf>
    <xf numFmtId="49" fontId="0" fillId="0" borderId="0" xfId="0" applyNumberFormat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45" fillId="0" borderId="0" xfId="0" applyFont="1"/>
    <xf numFmtId="0" fontId="45" fillId="0" borderId="77" xfId="0" applyFont="1" applyBorder="1"/>
    <xf numFmtId="178" fontId="0" fillId="0" borderId="0" xfId="0" applyNumberFormat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8" fillId="4" borderId="0" xfId="0" applyFont="1" applyFill="1"/>
    <xf numFmtId="167" fontId="0" fillId="0" borderId="0" xfId="0" applyNumberFormat="1"/>
    <xf numFmtId="179" fontId="0" fillId="0" borderId="0" xfId="0" applyNumberFormat="1"/>
    <xf numFmtId="180" fontId="0" fillId="0" borderId="0" xfId="0" applyNumberFormat="1"/>
    <xf numFmtId="0" fontId="0" fillId="30" borderId="0" xfId="0" applyFill="1"/>
    <xf numFmtId="0" fontId="18" fillId="30" borderId="0" xfId="0" applyFont="1" applyFill="1"/>
    <xf numFmtId="0" fontId="24" fillId="30" borderId="0" xfId="3" applyFill="1"/>
    <xf numFmtId="0" fontId="19" fillId="31" borderId="2" xfId="0" applyFont="1" applyFill="1" applyBorder="1"/>
    <xf numFmtId="0" fontId="7" fillId="31" borderId="4" xfId="1" applyFont="1" applyFill="1" applyBorder="1" applyAlignment="1">
      <alignment horizontal="center" vertical="center"/>
    </xf>
    <xf numFmtId="2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19" fillId="33" borderId="2" xfId="0" applyFont="1" applyFill="1" applyBorder="1"/>
    <xf numFmtId="181" fontId="0" fillId="0" borderId="0" xfId="0" applyNumberFormat="1"/>
    <xf numFmtId="181" fontId="0" fillId="9" borderId="6" xfId="0" applyNumberFormat="1" applyFill="1" applyBorder="1"/>
    <xf numFmtId="0" fontId="19" fillId="32" borderId="4" xfId="11" applyFont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172" fontId="0" fillId="0" borderId="0" xfId="0" applyNumberFormat="1" applyFont="1" applyProtection="1">
      <protection locked="0"/>
    </xf>
    <xf numFmtId="0" fontId="19" fillId="32" borderId="0" xfId="1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72" fontId="0" fillId="3" borderId="7" xfId="0" applyNumberFormat="1" applyFont="1" applyFill="1" applyBorder="1" applyProtection="1">
      <protection hidden="1"/>
    </xf>
    <xf numFmtId="0" fontId="46" fillId="0" borderId="0" xfId="0" applyFont="1" applyAlignment="1">
      <alignment vertical="center"/>
    </xf>
    <xf numFmtId="0" fontId="0" fillId="3" borderId="81" xfId="0" applyFill="1" applyBorder="1"/>
    <xf numFmtId="0" fontId="0" fillId="3" borderId="82" xfId="0" applyFill="1" applyBorder="1"/>
    <xf numFmtId="0" fontId="0" fillId="3" borderId="83" xfId="0" applyFill="1" applyBorder="1"/>
    <xf numFmtId="0" fontId="46" fillId="0" borderId="85" xfId="0" applyFont="1" applyBorder="1" applyAlignment="1">
      <alignment horizontal="center" vertical="center"/>
    </xf>
    <xf numFmtId="0" fontId="0" fillId="3" borderId="22" xfId="0" applyNumberFormat="1" applyFill="1" applyBorder="1"/>
    <xf numFmtId="0" fontId="0" fillId="0" borderId="88" xfId="0" applyNumberFormat="1" applyBorder="1"/>
    <xf numFmtId="0" fontId="0" fillId="0" borderId="89" xfId="0" applyBorder="1"/>
    <xf numFmtId="0" fontId="0" fillId="0" borderId="90" xfId="0" applyNumberFormat="1" applyBorder="1"/>
    <xf numFmtId="0" fontId="0" fillId="0" borderId="91" xfId="0" applyBorder="1"/>
    <xf numFmtId="0" fontId="0" fillId="0" borderId="92" xfId="0" applyNumberFormat="1" applyBorder="1"/>
    <xf numFmtId="0" fontId="0" fillId="0" borderId="93" xfId="0" applyBorder="1"/>
    <xf numFmtId="0" fontId="2" fillId="0" borderId="93" xfId="0" applyFont="1" applyBorder="1"/>
    <xf numFmtId="0" fontId="0" fillId="3" borderId="97" xfId="0" applyFill="1" applyBorder="1"/>
    <xf numFmtId="0" fontId="46" fillId="0" borderId="0" xfId="0" applyFont="1" applyBorder="1" applyAlignment="1">
      <alignment vertical="center"/>
    </xf>
    <xf numFmtId="0" fontId="46" fillId="0" borderId="84" xfId="0" applyFont="1" applyBorder="1" applyAlignment="1">
      <alignment horizontal="center" vertical="center"/>
    </xf>
    <xf numFmtId="0" fontId="46" fillId="0" borderId="88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53" xfId="0" applyFont="1" applyBorder="1" applyAlignment="1">
      <alignment horizontal="center" vertical="center"/>
    </xf>
    <xf numFmtId="1" fontId="0" fillId="3" borderId="7" xfId="0" applyNumberFormat="1" applyFill="1" applyBorder="1"/>
    <xf numFmtId="0" fontId="0" fillId="0" borderId="9" xfId="0" applyBorder="1"/>
    <xf numFmtId="0" fontId="0" fillId="0" borderId="10" xfId="0" applyBorder="1"/>
    <xf numFmtId="0" fontId="46" fillId="0" borderId="85" xfId="0" applyFont="1" applyBorder="1" applyAlignment="1">
      <alignment horizontal="center" vertical="center"/>
    </xf>
    <xf numFmtId="0" fontId="0" fillId="0" borderId="0" xfId="0" applyFont="1"/>
    <xf numFmtId="0" fontId="0" fillId="3" borderId="54" xfId="0" applyNumberFormat="1" applyFill="1" applyBorder="1"/>
    <xf numFmtId="0" fontId="0" fillId="0" borderId="0" xfId="0" applyAlignment="1">
      <alignment horizontal="left" wrapText="1"/>
    </xf>
    <xf numFmtId="0" fontId="0" fillId="0" borderId="0" xfId="0" applyAlignment="1"/>
    <xf numFmtId="182" fontId="0" fillId="0" borderId="0" xfId="0" applyNumberFormat="1"/>
    <xf numFmtId="0" fontId="0" fillId="0" borderId="6" xfId="0" applyFont="1" applyFill="1" applyBorder="1"/>
    <xf numFmtId="10" fontId="0" fillId="0" borderId="6" xfId="0" applyNumberFormat="1" applyFont="1" applyFill="1" applyBorder="1"/>
    <xf numFmtId="0" fontId="0" fillId="0" borderId="0" xfId="0" applyAlignment="1">
      <alignment vertical="top" wrapText="1"/>
    </xf>
    <xf numFmtId="0" fontId="8" fillId="0" borderId="22" xfId="0" applyFont="1" applyBorder="1"/>
    <xf numFmtId="0" fontId="8" fillId="0" borderId="53" xfId="0" applyFont="1" applyBorder="1" applyAlignment="1">
      <alignment horizontal="right" vertical="center"/>
    </xf>
    <xf numFmtId="172" fontId="0" fillId="0" borderId="11" xfId="0" applyNumberFormat="1" applyBorder="1"/>
    <xf numFmtId="172" fontId="0" fillId="0" borderId="13" xfId="0" applyNumberFormat="1" applyBorder="1"/>
    <xf numFmtId="9" fontId="0" fillId="0" borderId="8" xfId="0" applyNumberFormat="1" applyBorder="1"/>
    <xf numFmtId="6" fontId="0" fillId="0" borderId="13" xfId="0" applyNumberFormat="1" applyBorder="1"/>
    <xf numFmtId="0" fontId="0" fillId="0" borderId="0" xfId="0" applyBorder="1" applyAlignment="1">
      <alignment horizontal="left" vertical="top" wrapText="1"/>
    </xf>
    <xf numFmtId="0" fontId="0" fillId="34" borderId="20" xfId="0" applyFill="1" applyBorder="1" applyAlignment="1">
      <alignment horizontal="center"/>
    </xf>
    <xf numFmtId="4" fontId="0" fillId="34" borderId="21" xfId="0" applyNumberFormat="1" applyFill="1" applyBorder="1" applyAlignment="1">
      <alignment horizontal="center"/>
    </xf>
    <xf numFmtId="4" fontId="0" fillId="34" borderId="20" xfId="0" applyNumberFormat="1" applyFill="1" applyBorder="1"/>
    <xf numFmtId="172" fontId="0" fillId="0" borderId="8" xfId="0" applyNumberFormat="1" applyBorder="1"/>
    <xf numFmtId="172" fontId="0" fillId="0" borderId="6" xfId="0" applyNumberFormat="1" applyBorder="1" applyAlignment="1">
      <alignment horizontal="center"/>
    </xf>
    <xf numFmtId="9" fontId="0" fillId="0" borderId="11" xfId="0" applyNumberFormat="1" applyBorder="1"/>
    <xf numFmtId="0" fontId="0" fillId="0" borderId="13" xfId="0" applyNumberFormat="1" applyBorder="1"/>
    <xf numFmtId="172" fontId="0" fillId="0" borderId="7" xfId="0" applyNumberFormat="1" applyBorder="1"/>
    <xf numFmtId="166" fontId="0" fillId="0" borderId="6" xfId="0" applyNumberFormat="1" applyFont="1" applyBorder="1" applyAlignment="1">
      <alignment horizontal="right"/>
    </xf>
    <xf numFmtId="9" fontId="22" fillId="0" borderId="6" xfId="2" applyFont="1" applyBorder="1" applyAlignment="1">
      <alignment horizontal="right"/>
    </xf>
    <xf numFmtId="0" fontId="0" fillId="0" borderId="6" xfId="0" applyNumberFormat="1" applyFont="1" applyBorder="1" applyAlignment="1">
      <alignment horizontal="right"/>
    </xf>
    <xf numFmtId="4" fontId="0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8" fontId="0" fillId="15" borderId="98" xfId="0" applyNumberFormat="1" applyFill="1" applyBorder="1"/>
    <xf numFmtId="0" fontId="19" fillId="11" borderId="99" xfId="0" applyFont="1" applyFill="1" applyBorder="1"/>
    <xf numFmtId="0" fontId="19" fillId="11" borderId="100" xfId="0" applyFont="1" applyFill="1" applyBorder="1"/>
    <xf numFmtId="0" fontId="19" fillId="11" borderId="101" xfId="0" applyFont="1" applyFill="1" applyBorder="1"/>
    <xf numFmtId="183" fontId="0" fillId="0" borderId="0" xfId="0" applyNumberFormat="1"/>
    <xf numFmtId="0" fontId="46" fillId="0" borderId="0" xfId="0" applyFont="1" applyBorder="1" applyAlignment="1">
      <alignment horizontal="center" vertical="center"/>
    </xf>
    <xf numFmtId="0" fontId="46" fillId="0" borderId="6" xfId="0" applyFont="1" applyBorder="1" applyAlignment="1">
      <alignment horizontal="left" vertical="top"/>
    </xf>
    <xf numFmtId="0" fontId="0" fillId="15" borderId="6" xfId="0" applyNumberFormat="1" applyFill="1" applyBorder="1"/>
    <xf numFmtId="172" fontId="0" fillId="15" borderId="6" xfId="0" applyNumberFormat="1" applyFill="1" applyBorder="1"/>
    <xf numFmtId="184" fontId="0" fillId="0" borderId="0" xfId="0" applyNumberFormat="1"/>
    <xf numFmtId="0" fontId="0" fillId="0" borderId="0" xfId="0" applyFill="1" applyBorder="1"/>
    <xf numFmtId="0" fontId="17" fillId="20" borderId="0" xfId="0" applyFont="1" applyFill="1" applyAlignment="1">
      <alignment horizontal="center"/>
    </xf>
    <xf numFmtId="0" fontId="19" fillId="7" borderId="1" xfId="0" applyFont="1" applyFill="1" applyBorder="1" applyAlignment="1">
      <alignment horizontal="left"/>
    </xf>
    <xf numFmtId="0" fontId="19" fillId="7" borderId="2" xfId="0" applyFont="1" applyFill="1" applyBorder="1" applyAlignment="1">
      <alignment horizontal="left"/>
    </xf>
    <xf numFmtId="0" fontId="17" fillId="16" borderId="0" xfId="0" applyFont="1" applyFill="1" applyAlignment="1">
      <alignment horizontal="center"/>
    </xf>
    <xf numFmtId="0" fontId="17" fillId="21" borderId="0" xfId="0" applyFont="1" applyFill="1" applyAlignment="1">
      <alignment horizontal="center"/>
    </xf>
    <xf numFmtId="0" fontId="19" fillId="17" borderId="2" xfId="4" applyFont="1" applyBorder="1" applyAlignment="1">
      <alignment horizontal="left"/>
    </xf>
    <xf numFmtId="0" fontId="19" fillId="17" borderId="1" xfId="4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7" fillId="17" borderId="1" xfId="4" applyFont="1" applyBorder="1" applyAlignment="1">
      <alignment horizontal="center" vertical="center"/>
    </xf>
    <xf numFmtId="0" fontId="7" fillId="17" borderId="3" xfId="4" applyFont="1" applyBorder="1" applyAlignment="1">
      <alignment horizontal="center" vertical="center"/>
    </xf>
    <xf numFmtId="0" fontId="19" fillId="17" borderId="18" xfId="4" applyFont="1" applyBorder="1" applyAlignment="1">
      <alignment horizontal="left"/>
    </xf>
    <xf numFmtId="0" fontId="19" fillId="17" borderId="19" xfId="4" applyFont="1" applyBorder="1" applyAlignment="1">
      <alignment horizontal="left"/>
    </xf>
    <xf numFmtId="0" fontId="42" fillId="0" borderId="0" xfId="10" applyFont="1" applyAlignment="1">
      <alignment horizontal="center"/>
    </xf>
    <xf numFmtId="0" fontId="24" fillId="0" borderId="59" xfId="3" applyBorder="1" applyAlignment="1">
      <alignment horizontal="left"/>
    </xf>
    <xf numFmtId="0" fontId="6" fillId="2" borderId="62" xfId="1" applyBorder="1" applyAlignment="1">
      <alignment horizontal="left"/>
    </xf>
    <xf numFmtId="0" fontId="6" fillId="2" borderId="0" xfId="1" applyBorder="1" applyAlignment="1">
      <alignment horizontal="left"/>
    </xf>
    <xf numFmtId="0" fontId="7" fillId="17" borderId="1" xfId="4" applyFont="1" applyBorder="1" applyAlignment="1">
      <alignment horizontal="center" vertical="center" wrapText="1"/>
    </xf>
    <xf numFmtId="0" fontId="7" fillId="17" borderId="3" xfId="4" applyFont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0" fontId="17" fillId="29" borderId="0" xfId="0" applyFont="1" applyFill="1" applyAlignment="1">
      <alignment horizontal="center"/>
    </xf>
    <xf numFmtId="0" fontId="19" fillId="8" borderId="1" xfId="0" applyFont="1" applyFill="1" applyBorder="1" applyAlignment="1">
      <alignment horizontal="left"/>
    </xf>
    <xf numFmtId="0" fontId="19" fillId="8" borderId="2" xfId="0" applyFont="1" applyFill="1" applyBorder="1" applyAlignment="1">
      <alignment horizontal="left"/>
    </xf>
    <xf numFmtId="0" fontId="7" fillId="8" borderId="1" xfId="1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19" fillId="18" borderId="1" xfId="5" applyFont="1" applyBorder="1" applyAlignment="1">
      <alignment horizontal="left"/>
    </xf>
    <xf numFmtId="0" fontId="19" fillId="18" borderId="2" xfId="5" applyFont="1" applyBorder="1" applyAlignment="1">
      <alignment horizontal="left"/>
    </xf>
    <xf numFmtId="0" fontId="19" fillId="18" borderId="1" xfId="5" applyFont="1" applyBorder="1" applyAlignment="1">
      <alignment horizontal="center" vertical="center"/>
    </xf>
    <xf numFmtId="0" fontId="19" fillId="18" borderId="3" xfId="5" applyFont="1" applyBorder="1" applyAlignment="1">
      <alignment horizontal="center" vertical="center"/>
    </xf>
    <xf numFmtId="0" fontId="20" fillId="7" borderId="2" xfId="0" applyFont="1" applyFill="1" applyBorder="1" applyAlignment="1">
      <alignment horizontal="left"/>
    </xf>
    <xf numFmtId="0" fontId="20" fillId="7" borderId="1" xfId="0" applyFont="1" applyFill="1" applyBorder="1" applyAlignment="1">
      <alignment horizontal="left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7" fillId="6" borderId="1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10" borderId="23" xfId="0" applyFont="1" applyFill="1" applyBorder="1" applyAlignment="1">
      <alignment horizontal="center"/>
    </xf>
    <xf numFmtId="0" fontId="0" fillId="10" borderId="48" xfId="0" applyFont="1" applyFill="1" applyBorder="1" applyAlignment="1">
      <alignment horizontal="center"/>
    </xf>
    <xf numFmtId="0" fontId="0" fillId="12" borderId="23" xfId="0" applyFont="1" applyFill="1" applyBorder="1" applyAlignment="1">
      <alignment horizontal="center"/>
    </xf>
    <xf numFmtId="0" fontId="0" fillId="12" borderId="48" xfId="0" applyFont="1" applyFill="1" applyBorder="1" applyAlignment="1">
      <alignment horizontal="center"/>
    </xf>
    <xf numFmtId="0" fontId="46" fillId="0" borderId="85" xfId="0" applyFont="1" applyBorder="1" applyAlignment="1">
      <alignment horizontal="center" vertical="center"/>
    </xf>
    <xf numFmtId="0" fontId="46" fillId="0" borderId="86" xfId="0" applyFont="1" applyBorder="1" applyAlignment="1">
      <alignment horizontal="center" vertical="center"/>
    </xf>
    <xf numFmtId="0" fontId="46" fillId="0" borderId="87" xfId="0" applyFont="1" applyBorder="1" applyAlignment="1">
      <alignment horizontal="center" vertical="center"/>
    </xf>
    <xf numFmtId="0" fontId="46" fillId="0" borderId="94" xfId="0" applyFont="1" applyBorder="1" applyAlignment="1">
      <alignment horizontal="center" vertical="center"/>
    </xf>
    <xf numFmtId="0" fontId="46" fillId="0" borderId="95" xfId="0" applyFont="1" applyBorder="1" applyAlignment="1">
      <alignment horizontal="center" vertical="center"/>
    </xf>
    <xf numFmtId="0" fontId="46" fillId="0" borderId="96" xfId="0" applyFont="1" applyBorder="1" applyAlignment="1">
      <alignment horizontal="center" vertical="center"/>
    </xf>
    <xf numFmtId="0" fontId="0" fillId="3" borderId="6" xfId="0" applyNumberForma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53" xfId="0" applyNumberFormat="1" applyFill="1" applyBorder="1" applyAlignment="1">
      <alignment horizontal="center"/>
    </xf>
    <xf numFmtId="0" fontId="0" fillId="3" borderId="22" xfId="0" applyNumberFormat="1" applyFill="1" applyBorder="1" applyAlignment="1">
      <alignment horizontal="center"/>
    </xf>
    <xf numFmtId="0" fontId="11" fillId="34" borderId="1" xfId="0" applyFont="1" applyFill="1" applyBorder="1" applyAlignment="1">
      <alignment horizontal="center"/>
    </xf>
    <xf numFmtId="0" fontId="11" fillId="34" borderId="2" xfId="0" applyFont="1" applyFill="1" applyBorder="1" applyAlignment="1">
      <alignment horizontal="center"/>
    </xf>
    <xf numFmtId="0" fontId="11" fillId="34" borderId="3" xfId="0" applyFont="1" applyFill="1" applyBorder="1" applyAlignment="1">
      <alignment horizontal="center"/>
    </xf>
    <xf numFmtId="0" fontId="19" fillId="2" borderId="51" xfId="1" applyFont="1" applyBorder="1" applyAlignment="1">
      <alignment horizontal="center"/>
    </xf>
    <xf numFmtId="0" fontId="19" fillId="2" borderId="52" xfId="1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7" fillId="30" borderId="0" xfId="0" applyFont="1" applyFill="1" applyAlignment="1">
      <alignment horizontal="center"/>
    </xf>
    <xf numFmtId="0" fontId="19" fillId="31" borderId="1" xfId="0" applyFont="1" applyFill="1" applyBorder="1" applyAlignment="1">
      <alignment horizontal="left"/>
    </xf>
    <xf numFmtId="0" fontId="19" fillId="31" borderId="2" xfId="0" applyFont="1" applyFill="1" applyBorder="1" applyAlignment="1">
      <alignment horizontal="left"/>
    </xf>
    <xf numFmtId="0" fontId="17" fillId="22" borderId="0" xfId="0" applyFont="1" applyFill="1" applyAlignment="1">
      <alignment horizontal="center"/>
    </xf>
    <xf numFmtId="0" fontId="19" fillId="33" borderId="1" xfId="0" applyFont="1" applyFill="1" applyBorder="1" applyAlignment="1">
      <alignment horizontal="left"/>
    </xf>
    <xf numFmtId="0" fontId="19" fillId="33" borderId="2" xfId="0" applyFont="1" applyFill="1" applyBorder="1" applyAlignment="1">
      <alignment horizontal="left"/>
    </xf>
    <xf numFmtId="0" fontId="19" fillId="19" borderId="1" xfId="6" applyFont="1" applyBorder="1" applyAlignment="1">
      <alignment horizontal="center" vertical="center"/>
    </xf>
    <xf numFmtId="0" fontId="19" fillId="19" borderId="3" xfId="6" applyFont="1" applyBorder="1" applyAlignment="1">
      <alignment horizontal="center" vertical="center"/>
    </xf>
  </cellXfs>
  <cellStyles count="12">
    <cellStyle name="20% - Accent2" xfId="9" builtinId="34"/>
    <cellStyle name="40% - Accent1" xfId="8" builtinId="31"/>
    <cellStyle name="60% - Accent2" xfId="7" builtinId="36"/>
    <cellStyle name="60% - Accent4" xfId="11" builtinId="44"/>
    <cellStyle name="Accent1" xfId="1" builtinId="29"/>
    <cellStyle name="Accent2" xfId="4" builtinId="33"/>
    <cellStyle name="Accent3" xfId="5" builtinId="37"/>
    <cellStyle name="Accent4" xfId="6" builtinId="41"/>
    <cellStyle name="Hyperlink" xfId="3" builtinId="8"/>
    <cellStyle name="Normal" xfId="0" builtinId="0"/>
    <cellStyle name="Normal 2" xfId="10"/>
    <cellStyle name="Percent" xfId="2" builtinId="5"/>
  </cellStyles>
  <dxfs count="11">
    <dxf>
      <numFmt numFmtId="172" formatCode="&quot;€&quot;#,##0.00"/>
    </dxf>
    <dxf>
      <numFmt numFmtId="183" formatCode="[$-1809]dd\ mmmm\ yyyy;@"/>
    </dxf>
    <dxf>
      <font>
        <b/>
        <i val="0"/>
        <color rgb="FF00B050"/>
      </font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2" formatCode="&quot;€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2" formatCode="&quot;€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</dxfs>
  <tableStyles count="0" defaultTableStyle="TableStyleMedium2" defaultPivotStyle="PivotStyleLight16"/>
  <colors>
    <mruColors>
      <color rgb="FFFFF8EB"/>
      <color rgb="FFFFECC5"/>
      <color rgb="FFFFCC66"/>
      <color rgb="FFD2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 cap="none" spc="0">
                <a:ln w="19050">
                  <a:solidFill>
                    <a:schemeClr val="tx2">
                      <a:tint val="1000"/>
                    </a:schemeClr>
                  </a:solidFill>
                  <a:prstDash val="solid"/>
                </a:ln>
                <a:solidFill>
                  <a:schemeClr val="accent3"/>
                </a:solidFill>
                <a:effectLst>
                  <a:outerShdw blurRad="50000" dist="50800" dir="7500000" algn="tl">
                    <a:srgbClr val="000000">
                      <a:shade val="5000"/>
                      <a:alpha val="35000"/>
                    </a:srgbClr>
                  </a:outerShdw>
                </a:effectLst>
              </a:defRPr>
            </a:pPr>
            <a:r>
              <a:rPr lang="en-US" sz="3200" b="1" cap="none" spc="0">
                <a:ln w="19050">
                  <a:solidFill>
                    <a:schemeClr val="tx2">
                      <a:tint val="1000"/>
                    </a:schemeClr>
                  </a:solidFill>
                  <a:prstDash val="solid"/>
                </a:ln>
                <a:solidFill>
                  <a:schemeClr val="accent3"/>
                </a:solidFill>
                <a:effectLst>
                  <a:outerShdw blurRad="50000" dist="50800" dir="7500000" algn="tl">
                    <a:srgbClr val="000000">
                      <a:shade val="5000"/>
                      <a:alpha val="35000"/>
                    </a:srgbClr>
                  </a:outerShdw>
                </a:effectLst>
              </a:rPr>
              <a:t>Fundraising</a:t>
            </a:r>
          </a:p>
        </c:rich>
      </c:tx>
      <c:layout>
        <c:manualLayout>
          <c:xMode val="edge"/>
          <c:yMode val="edge"/>
          <c:x val="0.32552436477377339"/>
          <c:y val="2.080082862639517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Chart!$B$9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3"/>
            </a:solidFill>
            <a:ln w="25400" cap="flat" cmpd="sng" algn="ctr">
              <a:solidFill>
                <a:schemeClr val="accent3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Chart!$A$10:$A$15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Chart!$B$10:$B$15</c:f>
              <c:numCache>
                <c:formatCode>"€"#,##0</c:formatCode>
                <c:ptCount val="6"/>
                <c:pt idx="0">
                  <c:v>2000</c:v>
                </c:pt>
                <c:pt idx="1">
                  <c:v>5000</c:v>
                </c:pt>
                <c:pt idx="2">
                  <c:v>8000</c:v>
                </c:pt>
                <c:pt idx="3">
                  <c:v>12000</c:v>
                </c:pt>
                <c:pt idx="4">
                  <c:v>16000</c:v>
                </c:pt>
                <c:pt idx="5">
                  <c:v>2000</c:v>
                </c:pt>
              </c:numCache>
            </c:numRef>
          </c:val>
        </c:ser>
        <c:ser>
          <c:idx val="1"/>
          <c:order val="1"/>
          <c:tx>
            <c:strRef>
              <c:f>Chart!$C$9</c:f>
              <c:strCache>
                <c:ptCount val="1"/>
                <c:pt idx="0">
                  <c:v>Actual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Chart!$A$10:$A$15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Chart!$C$10:$C$15</c:f>
              <c:numCache>
                <c:formatCode>"€"#,##0</c:formatCode>
                <c:ptCount val="6"/>
                <c:pt idx="0">
                  <c:v>1800</c:v>
                </c:pt>
                <c:pt idx="1">
                  <c:v>4200</c:v>
                </c:pt>
                <c:pt idx="2">
                  <c:v>6950</c:v>
                </c:pt>
                <c:pt idx="3">
                  <c:v>10250</c:v>
                </c:pt>
                <c:pt idx="4">
                  <c:v>12870</c:v>
                </c:pt>
                <c:pt idx="5">
                  <c:v>15500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525240"/>
        <c:axId val="341618728"/>
      </c:barChart>
      <c:catAx>
        <c:axId val="304525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41618728"/>
        <c:crosses val="autoZero"/>
        <c:auto val="1"/>
        <c:lblAlgn val="ctr"/>
        <c:lblOffset val="100"/>
        <c:noMultiLvlLbl val="0"/>
      </c:catAx>
      <c:valAx>
        <c:axId val="341618728"/>
        <c:scaling>
          <c:orientation val="minMax"/>
          <c:max val="19000"/>
          <c:min val="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Euros</a:t>
                </a:r>
              </a:p>
            </c:rich>
          </c:tx>
          <c:overlay val="0"/>
        </c:title>
        <c:numFmt formatCode="&quot;€&quot;#,##0" sourceLinked="1"/>
        <c:majorTickMark val="out"/>
        <c:minorTickMark val="none"/>
        <c:tickLblPos val="nextTo"/>
        <c:crossAx val="30452524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r>
              <a:rPr lang="en-US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rPr>
              <a:t>Chart Area with Money Image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'Chart Area'!$B$7</c:f>
              <c:strCache>
                <c:ptCount val="1"/>
                <c:pt idx="0">
                  <c:v>Value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cat>
            <c:strRef>
              <c:f>'Chart Area'!$A$8:$A$16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'Chart Area'!$B$8:$B$16</c:f>
              <c:numCache>
                <c:formatCode>General</c:formatCode>
                <c:ptCount val="9"/>
                <c:pt idx="0">
                  <c:v>110</c:v>
                </c:pt>
                <c:pt idx="1">
                  <c:v>98</c:v>
                </c:pt>
                <c:pt idx="2">
                  <c:v>85</c:v>
                </c:pt>
                <c:pt idx="3">
                  <c:v>45</c:v>
                </c:pt>
                <c:pt idx="4">
                  <c:v>54</c:v>
                </c:pt>
                <c:pt idx="5">
                  <c:v>70</c:v>
                </c:pt>
                <c:pt idx="6">
                  <c:v>23</c:v>
                </c:pt>
                <c:pt idx="7">
                  <c:v>10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339704"/>
        <c:axId val="355340096"/>
      </c:areaChart>
      <c:catAx>
        <c:axId val="355339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5340096"/>
        <c:crosses val="autoZero"/>
        <c:auto val="1"/>
        <c:lblAlgn val="ctr"/>
        <c:lblOffset val="100"/>
        <c:noMultiLvlLbl val="0"/>
      </c:catAx>
      <c:valAx>
        <c:axId val="35534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53397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Shoe Shop Locations and Performance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bg1"/>
        </a:solidFill>
      </c:spPr>
    </c:floor>
    <c:sideWall>
      <c:thickness val="0"/>
    </c:sideWall>
    <c:backWall>
      <c:thickness val="0"/>
      <c:spPr>
        <a:ln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'Chart Objects Added'!$B$11</c:f>
              <c:strCache>
                <c:ptCount val="1"/>
                <c:pt idx="0">
                  <c:v>Sales </c:v>
                </c:pt>
              </c:strCache>
            </c:strRef>
          </c:tx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€4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Objects Added'!$A$12:$A$18</c:f>
              <c:strCache>
                <c:ptCount val="7"/>
                <c:pt idx="0">
                  <c:v>Grafton Street</c:v>
                </c:pt>
                <c:pt idx="1">
                  <c:v>Jervis Shopping Centre</c:v>
                </c:pt>
                <c:pt idx="2">
                  <c:v>Powers Court</c:v>
                </c:pt>
                <c:pt idx="3">
                  <c:v>Park Street</c:v>
                </c:pt>
                <c:pt idx="4">
                  <c:v>Victoria Square</c:v>
                </c:pt>
                <c:pt idx="5">
                  <c:v>Oxford Street</c:v>
                </c:pt>
                <c:pt idx="6">
                  <c:v>Bond Street</c:v>
                </c:pt>
              </c:strCache>
            </c:strRef>
          </c:cat>
          <c:val>
            <c:numRef>
              <c:f>'Chart Objects Added'!$B$12:$B$18</c:f>
              <c:numCache>
                <c:formatCode>"€"0.0</c:formatCode>
                <c:ptCount val="7"/>
                <c:pt idx="0">
                  <c:v>1.2</c:v>
                </c:pt>
                <c:pt idx="1">
                  <c:v>1.3</c:v>
                </c:pt>
                <c:pt idx="2">
                  <c:v>0.8</c:v>
                </c:pt>
                <c:pt idx="3" formatCode="\£0.0">
                  <c:v>1.2</c:v>
                </c:pt>
                <c:pt idx="4" formatCode="\£0.0">
                  <c:v>2</c:v>
                </c:pt>
                <c:pt idx="5" formatCode="\£0.0">
                  <c:v>2.6</c:v>
                </c:pt>
                <c:pt idx="6" formatCode="\£0.0">
                  <c:v>1.8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45743448"/>
        <c:axId val="430408824"/>
        <c:axId val="0"/>
      </c:bar3DChart>
      <c:catAx>
        <c:axId val="3457434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0" i="0" cap="none" spc="0" baseline="0">
                <a:ln w="10541" cmpd="sng">
                  <a:solidFill>
                    <a:sysClr val="windowText" lastClr="000000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  <c:crossAx val="430408824"/>
        <c:crosses val="autoZero"/>
        <c:auto val="1"/>
        <c:lblAlgn val="ctr"/>
        <c:lblOffset val="100"/>
        <c:noMultiLvlLbl val="0"/>
      </c:catAx>
      <c:valAx>
        <c:axId val="430408824"/>
        <c:scaling>
          <c:orientation val="minMax"/>
        </c:scaling>
        <c:delete val="1"/>
        <c:axPos val="b"/>
        <c:numFmt formatCode="&quot;€&quot;0.0" sourceLinked="1"/>
        <c:majorTickMark val="none"/>
        <c:minorTickMark val="none"/>
        <c:tickLblPos val="nextTo"/>
        <c:crossAx val="3457434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Trendline!$B$8</c:f>
              <c:strCache>
                <c:ptCount val="1"/>
                <c:pt idx="0">
                  <c:v>Number of People</c:v>
                </c:pt>
              </c:strCache>
            </c:strRef>
          </c:tx>
          <c:marker>
            <c:symbol val="none"/>
          </c:marker>
          <c:cat>
            <c:strRef>
              <c:f>Trendline!$A$9:$A$15</c:f>
              <c:strCache>
                <c:ptCount val="7"/>
                <c:pt idx="0">
                  <c:v>0 Years</c:v>
                </c:pt>
                <c:pt idx="1">
                  <c:v>10 Years</c:v>
                </c:pt>
                <c:pt idx="2">
                  <c:v>20 Years</c:v>
                </c:pt>
                <c:pt idx="3">
                  <c:v>30 Years</c:v>
                </c:pt>
                <c:pt idx="4">
                  <c:v>40 Years</c:v>
                </c:pt>
                <c:pt idx="5">
                  <c:v>50 Years</c:v>
                </c:pt>
                <c:pt idx="6">
                  <c:v>60 Years</c:v>
                </c:pt>
              </c:strCache>
            </c:strRef>
          </c:cat>
          <c:val>
            <c:numRef>
              <c:f>Trendline!$B$9:$B$15</c:f>
              <c:numCache>
                <c:formatCode>General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51</c:v>
                </c:pt>
                <c:pt idx="4">
                  <c:v>55</c:v>
                </c:pt>
                <c:pt idx="5">
                  <c:v>70</c:v>
                </c:pt>
                <c:pt idx="6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353408"/>
        <c:axId val="355338680"/>
      </c:lineChart>
      <c:catAx>
        <c:axId val="35535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5338680"/>
        <c:crosses val="autoZero"/>
        <c:auto val="1"/>
        <c:lblAlgn val="ctr"/>
        <c:lblOffset val="100"/>
        <c:noMultiLvlLbl val="0"/>
      </c:catAx>
      <c:valAx>
        <c:axId val="355338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5353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 sz="1800" b="1" i="0" baseline="0">
                <a:effectLst/>
              </a:rPr>
              <a:t>Timeline Gantt Chart</a:t>
            </a:r>
            <a:endParaRPr lang="en-IE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Chart'!$B$9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</c:spPr>
          <c:invertIfNegative val="0"/>
          <c:cat>
            <c:strRef>
              <c:f>'Gantt Chart'!$A$10:$A$19</c:f>
              <c:strCache>
                <c:ptCount val="10"/>
                <c:pt idx="0">
                  <c:v>Ethics Submission</c:v>
                </c:pt>
                <c:pt idx="1">
                  <c:v>Familirisation with EMG</c:v>
                </c:pt>
                <c:pt idx="2">
                  <c:v>Recruitment of Subjects</c:v>
                </c:pt>
                <c:pt idx="3">
                  <c:v>Pilot Testing</c:v>
                </c:pt>
                <c:pt idx="4">
                  <c:v>Testing of Subjects</c:v>
                </c:pt>
                <c:pt idx="5">
                  <c:v>Data Anyalsis</c:v>
                </c:pt>
                <c:pt idx="6">
                  <c:v>Drafting of Thesis</c:v>
                </c:pt>
                <c:pt idx="7">
                  <c:v>Draft Submission to Safe Assign </c:v>
                </c:pt>
                <c:pt idx="8">
                  <c:v>Corrections of Draft</c:v>
                </c:pt>
                <c:pt idx="9">
                  <c:v>Submission of Thesis</c:v>
                </c:pt>
              </c:strCache>
            </c:strRef>
          </c:cat>
          <c:val>
            <c:numRef>
              <c:f>'Gantt Chart'!$B$10:$B$19</c:f>
              <c:numCache>
                <c:formatCode>dd" "mmm" "yy</c:formatCode>
                <c:ptCount val="10"/>
                <c:pt idx="0">
                  <c:v>41153</c:v>
                </c:pt>
                <c:pt idx="1">
                  <c:v>41214</c:v>
                </c:pt>
                <c:pt idx="2">
                  <c:v>41275</c:v>
                </c:pt>
                <c:pt idx="3">
                  <c:v>41275</c:v>
                </c:pt>
                <c:pt idx="4">
                  <c:v>41306</c:v>
                </c:pt>
                <c:pt idx="5">
                  <c:v>41365</c:v>
                </c:pt>
                <c:pt idx="6">
                  <c:v>41426</c:v>
                </c:pt>
                <c:pt idx="7">
                  <c:v>41456</c:v>
                </c:pt>
                <c:pt idx="8">
                  <c:v>41456</c:v>
                </c:pt>
                <c:pt idx="9">
                  <c:v>41487</c:v>
                </c:pt>
              </c:numCache>
            </c:numRef>
          </c:val>
        </c:ser>
        <c:ser>
          <c:idx val="1"/>
          <c:order val="1"/>
          <c:tx>
            <c:strRef>
              <c:f>'Gantt Chart'!$C$9</c:f>
              <c:strCache>
                <c:ptCount val="1"/>
                <c:pt idx="0">
                  <c:v>Completed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'Gantt Chart'!$A$10:$A$19</c:f>
              <c:strCache>
                <c:ptCount val="10"/>
                <c:pt idx="0">
                  <c:v>Ethics Submission</c:v>
                </c:pt>
                <c:pt idx="1">
                  <c:v>Familirisation with EMG</c:v>
                </c:pt>
                <c:pt idx="2">
                  <c:v>Recruitment of Subjects</c:v>
                </c:pt>
                <c:pt idx="3">
                  <c:v>Pilot Testing</c:v>
                </c:pt>
                <c:pt idx="4">
                  <c:v>Testing of Subjects</c:v>
                </c:pt>
                <c:pt idx="5">
                  <c:v>Data Anyalsis</c:v>
                </c:pt>
                <c:pt idx="6">
                  <c:v>Drafting of Thesis</c:v>
                </c:pt>
                <c:pt idx="7">
                  <c:v>Draft Submission to Safe Assign </c:v>
                </c:pt>
                <c:pt idx="8">
                  <c:v>Corrections of Draft</c:v>
                </c:pt>
                <c:pt idx="9">
                  <c:v>Submission of Thesis</c:v>
                </c:pt>
              </c:strCache>
            </c:strRef>
          </c:cat>
          <c:val>
            <c:numRef>
              <c:f>'Gantt Chart'!$C$10:$C$19</c:f>
              <c:numCache>
                <c:formatCode>General</c:formatCode>
                <c:ptCount val="10"/>
                <c:pt idx="0">
                  <c:v>60</c:v>
                </c:pt>
                <c:pt idx="1">
                  <c:v>59</c:v>
                </c:pt>
                <c:pt idx="2">
                  <c:v>58</c:v>
                </c:pt>
                <c:pt idx="3">
                  <c:v>30</c:v>
                </c:pt>
                <c:pt idx="4">
                  <c:v>88</c:v>
                </c:pt>
                <c:pt idx="5">
                  <c:v>60</c:v>
                </c:pt>
                <c:pt idx="6">
                  <c:v>60</c:v>
                </c:pt>
                <c:pt idx="7">
                  <c:v>30</c:v>
                </c:pt>
                <c:pt idx="8">
                  <c:v>61</c:v>
                </c:pt>
                <c:pt idx="9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338048"/>
        <c:axId val="339577176"/>
      </c:barChart>
      <c:catAx>
        <c:axId val="355338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38100" cap="flat" cmpd="sng" algn="ctr">
            <a:solidFill>
              <a:schemeClr val="accent5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577176"/>
        <c:crosses val="autoZero"/>
        <c:auto val="1"/>
        <c:lblAlgn val="ctr"/>
        <c:lblOffset val="100"/>
        <c:noMultiLvlLbl val="0"/>
      </c:catAx>
      <c:valAx>
        <c:axId val="339577176"/>
        <c:scaling>
          <c:orientation val="minMax"/>
          <c:max val="41517"/>
          <c:min val="41153"/>
        </c:scaling>
        <c:delete val="0"/>
        <c:axPos val="t"/>
        <c:majorGridlines/>
        <c:numFmt formatCode="dd&quot; &quot;mmm&quot; &quot;yy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533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eg"/><Relationship Id="rId13" Type="http://schemas.openxmlformats.org/officeDocument/2006/relationships/image" Target="../media/image20.jpeg"/><Relationship Id="rId3" Type="http://schemas.openxmlformats.org/officeDocument/2006/relationships/image" Target="../media/image10.jpeg"/><Relationship Id="rId7" Type="http://schemas.openxmlformats.org/officeDocument/2006/relationships/image" Target="../media/image14.jpeg"/><Relationship Id="rId12" Type="http://schemas.openxmlformats.org/officeDocument/2006/relationships/image" Target="../media/image19.jpeg"/><Relationship Id="rId2" Type="http://schemas.openxmlformats.org/officeDocument/2006/relationships/image" Target="../media/image9.jpeg"/><Relationship Id="rId16" Type="http://schemas.openxmlformats.org/officeDocument/2006/relationships/image" Target="../media/image2.png"/><Relationship Id="rId1" Type="http://schemas.openxmlformats.org/officeDocument/2006/relationships/image" Target="../media/image8.jpeg"/><Relationship Id="rId6" Type="http://schemas.openxmlformats.org/officeDocument/2006/relationships/image" Target="../media/image13.jpeg"/><Relationship Id="rId11" Type="http://schemas.openxmlformats.org/officeDocument/2006/relationships/image" Target="../media/image18.jpeg"/><Relationship Id="rId5" Type="http://schemas.openxmlformats.org/officeDocument/2006/relationships/image" Target="../media/image12.jpeg"/><Relationship Id="rId15" Type="http://schemas.openxmlformats.org/officeDocument/2006/relationships/image" Target="../media/image22.jpeg"/><Relationship Id="rId10" Type="http://schemas.openxmlformats.org/officeDocument/2006/relationships/image" Target="../media/image17.jpeg"/><Relationship Id="rId4" Type="http://schemas.openxmlformats.org/officeDocument/2006/relationships/image" Target="../media/image11.jpeg"/><Relationship Id="rId9" Type="http://schemas.openxmlformats.org/officeDocument/2006/relationships/image" Target="../media/image16.jpeg"/><Relationship Id="rId14" Type="http://schemas.openxmlformats.org/officeDocument/2006/relationships/image" Target="../media/image2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419101</xdr:colOff>
      <xdr:row>1</xdr:row>
      <xdr:rowOff>180975</xdr:rowOff>
    </xdr:from>
    <xdr:to>
      <xdr:col>1</xdr:col>
      <xdr:colOff>571501</xdr:colOff>
      <xdr:row>5</xdr:row>
      <xdr:rowOff>114300</xdr:rowOff>
    </xdr:to>
    <xdr:pic>
      <xdr:nvPicPr>
        <xdr:cNvPr id="2" name="Picture 1" descr="Excel2007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1" y="371475"/>
          <a:ext cx="762000" cy="904875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</xdr:spPr>
    </xdr:pic>
    <xdr:clientData/>
  </xdr:twoCellAnchor>
  <xdr:twoCellAnchor editAs="oneCell">
    <xdr:from>
      <xdr:col>9</xdr:col>
      <xdr:colOff>9525</xdr:colOff>
      <xdr:row>1</xdr:row>
      <xdr:rowOff>180975</xdr:rowOff>
    </xdr:from>
    <xdr:to>
      <xdr:col>10</xdr:col>
      <xdr:colOff>490373</xdr:colOff>
      <xdr:row>5</xdr:row>
      <xdr:rowOff>299873</xdr:rowOff>
    </xdr:to>
    <xdr:pic macro="[0]!Home"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371475"/>
          <a:ext cx="1090448" cy="1090448"/>
        </a:xfrm>
        <a:prstGeom prst="rect">
          <a:avLst/>
        </a:prstGeom>
      </xdr:spPr>
    </xdr:pic>
    <xdr:clientData/>
  </xdr:twoCellAnchor>
  <xdr:twoCellAnchor>
    <xdr:from>
      <xdr:col>0</xdr:col>
      <xdr:colOff>428625</xdr:colOff>
      <xdr:row>9</xdr:row>
      <xdr:rowOff>161925</xdr:rowOff>
    </xdr:from>
    <xdr:to>
      <xdr:col>3</xdr:col>
      <xdr:colOff>39825</xdr:colOff>
      <xdr:row>13</xdr:row>
      <xdr:rowOff>119925</xdr:rowOff>
    </xdr:to>
    <xdr:sp macro="" textlink="">
      <xdr:nvSpPr>
        <xdr:cNvPr id="17" name="Pentagon 16"/>
        <xdr:cNvSpPr/>
      </xdr:nvSpPr>
      <xdr:spPr>
        <a:xfrm>
          <a:off x="428625" y="2266950"/>
          <a:ext cx="1440000" cy="720000"/>
        </a:xfrm>
        <a:prstGeom prst="homePlat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400" b="1"/>
            <a:t>Section</a:t>
          </a:r>
          <a:r>
            <a:rPr lang="en-IE" sz="1400" b="1" baseline="0"/>
            <a:t> 1</a:t>
          </a:r>
          <a:endParaRPr lang="en-IE" sz="1400" b="1"/>
        </a:p>
      </xdr:txBody>
    </xdr:sp>
    <xdr:clientData/>
  </xdr:twoCellAnchor>
  <xdr:twoCellAnchor>
    <xdr:from>
      <xdr:col>2</xdr:col>
      <xdr:colOff>390524</xdr:colOff>
      <xdr:row>9</xdr:row>
      <xdr:rowOff>161925</xdr:rowOff>
    </xdr:from>
    <xdr:to>
      <xdr:col>5</xdr:col>
      <xdr:colOff>1724</xdr:colOff>
      <xdr:row>13</xdr:row>
      <xdr:rowOff>119925</xdr:rowOff>
    </xdr:to>
    <xdr:grpSp>
      <xdr:nvGrpSpPr>
        <xdr:cNvPr id="33" name="Group 32"/>
        <xdr:cNvGrpSpPr/>
      </xdr:nvGrpSpPr>
      <xdr:grpSpPr>
        <a:xfrm>
          <a:off x="1609724" y="2266950"/>
          <a:ext cx="1440000" cy="720000"/>
          <a:chOff x="1609724" y="2266950"/>
          <a:chExt cx="1440000" cy="720000"/>
        </a:xfrm>
      </xdr:grpSpPr>
      <xdr:sp macro="[0]!Section2" textlink="">
        <xdr:nvSpPr>
          <xdr:cNvPr id="18" name="Chevron 17"/>
          <xdr:cNvSpPr/>
        </xdr:nvSpPr>
        <xdr:spPr>
          <a:xfrm>
            <a:off x="1609724" y="2266950"/>
            <a:ext cx="1440000" cy="720000"/>
          </a:xfrm>
          <a:prstGeom prst="chevron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E" sz="1100">
              <a:solidFill>
                <a:schemeClr val="tx1"/>
              </a:solidFill>
            </a:endParaRPr>
          </a:p>
        </xdr:txBody>
      </xdr:sp>
      <xdr:sp macro="[0]!Section2" textlink="">
        <xdr:nvSpPr>
          <xdr:cNvPr id="25" name="Rectangle 24"/>
          <xdr:cNvSpPr/>
        </xdr:nvSpPr>
        <xdr:spPr>
          <a:xfrm>
            <a:off x="1990725" y="2466975"/>
            <a:ext cx="914400" cy="3143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IE" sz="1400" b="1"/>
              <a:t>Section 2</a:t>
            </a:r>
          </a:p>
        </xdr:txBody>
      </xdr:sp>
    </xdr:grpSp>
    <xdr:clientData/>
  </xdr:twoCellAnchor>
  <xdr:twoCellAnchor>
    <xdr:from>
      <xdr:col>4</xdr:col>
      <xdr:colOff>352424</xdr:colOff>
      <xdr:row>9</xdr:row>
      <xdr:rowOff>161925</xdr:rowOff>
    </xdr:from>
    <xdr:to>
      <xdr:col>6</xdr:col>
      <xdr:colOff>573224</xdr:colOff>
      <xdr:row>13</xdr:row>
      <xdr:rowOff>119925</xdr:rowOff>
    </xdr:to>
    <xdr:grpSp>
      <xdr:nvGrpSpPr>
        <xdr:cNvPr id="35" name="Group 34"/>
        <xdr:cNvGrpSpPr/>
      </xdr:nvGrpSpPr>
      <xdr:grpSpPr>
        <a:xfrm>
          <a:off x="2790824" y="2266950"/>
          <a:ext cx="1440000" cy="720000"/>
          <a:chOff x="2790824" y="2266950"/>
          <a:chExt cx="1440000" cy="720000"/>
        </a:xfrm>
      </xdr:grpSpPr>
      <xdr:sp macro="[0]!Section3" textlink="">
        <xdr:nvSpPr>
          <xdr:cNvPr id="19" name="Chevron 18"/>
          <xdr:cNvSpPr/>
        </xdr:nvSpPr>
        <xdr:spPr>
          <a:xfrm>
            <a:off x="2790824" y="2266950"/>
            <a:ext cx="1440000" cy="720000"/>
          </a:xfrm>
          <a:prstGeom prst="chevron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E" sz="1100">
              <a:solidFill>
                <a:schemeClr val="tx1"/>
              </a:solidFill>
            </a:endParaRPr>
          </a:p>
        </xdr:txBody>
      </xdr:sp>
      <xdr:sp macro="[0]!Section3" textlink="">
        <xdr:nvSpPr>
          <xdr:cNvPr id="26" name="Rectangle 25"/>
          <xdr:cNvSpPr/>
        </xdr:nvSpPr>
        <xdr:spPr>
          <a:xfrm>
            <a:off x="3171825" y="2466975"/>
            <a:ext cx="914400" cy="3143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IE" sz="1400" b="1"/>
              <a:t>Section 3</a:t>
            </a:r>
          </a:p>
        </xdr:txBody>
      </xdr:sp>
    </xdr:grpSp>
    <xdr:clientData/>
  </xdr:twoCellAnchor>
  <xdr:twoCellAnchor>
    <xdr:from>
      <xdr:col>6</xdr:col>
      <xdr:colOff>314325</xdr:colOff>
      <xdr:row>9</xdr:row>
      <xdr:rowOff>161925</xdr:rowOff>
    </xdr:from>
    <xdr:to>
      <xdr:col>8</xdr:col>
      <xdr:colOff>182700</xdr:colOff>
      <xdr:row>13</xdr:row>
      <xdr:rowOff>119925</xdr:rowOff>
    </xdr:to>
    <xdr:grpSp>
      <xdr:nvGrpSpPr>
        <xdr:cNvPr id="32" name="Group 31"/>
        <xdr:cNvGrpSpPr/>
      </xdr:nvGrpSpPr>
      <xdr:grpSpPr>
        <a:xfrm>
          <a:off x="3971925" y="2266950"/>
          <a:ext cx="1440000" cy="720000"/>
          <a:chOff x="3971925" y="2266950"/>
          <a:chExt cx="1440000" cy="720000"/>
        </a:xfrm>
      </xdr:grpSpPr>
      <xdr:sp macro="[0]!Section4" textlink="">
        <xdr:nvSpPr>
          <xdr:cNvPr id="21" name="Chevron 20"/>
          <xdr:cNvSpPr/>
        </xdr:nvSpPr>
        <xdr:spPr>
          <a:xfrm>
            <a:off x="3971925" y="2266950"/>
            <a:ext cx="1440000" cy="720000"/>
          </a:xfrm>
          <a:prstGeom prst="chevr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E" sz="1100">
              <a:solidFill>
                <a:schemeClr val="tx1"/>
              </a:solidFill>
            </a:endParaRPr>
          </a:p>
        </xdr:txBody>
      </xdr:sp>
      <xdr:sp macro="[0]!Section4" textlink="">
        <xdr:nvSpPr>
          <xdr:cNvPr id="27" name="Rectangle 26"/>
          <xdr:cNvSpPr/>
        </xdr:nvSpPr>
        <xdr:spPr>
          <a:xfrm>
            <a:off x="4352925" y="2466975"/>
            <a:ext cx="914400" cy="3143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IE" sz="1400" b="1"/>
              <a:t>Section 4</a:t>
            </a:r>
          </a:p>
        </xdr:txBody>
      </xdr:sp>
    </xdr:grpSp>
    <xdr:clientData/>
  </xdr:twoCellAnchor>
  <xdr:twoCellAnchor>
    <xdr:from>
      <xdr:col>7</xdr:col>
      <xdr:colOff>809625</xdr:colOff>
      <xdr:row>9</xdr:row>
      <xdr:rowOff>161925</xdr:rowOff>
    </xdr:from>
    <xdr:to>
      <xdr:col>10</xdr:col>
      <xdr:colOff>144600</xdr:colOff>
      <xdr:row>13</xdr:row>
      <xdr:rowOff>119925</xdr:rowOff>
    </xdr:to>
    <xdr:grpSp>
      <xdr:nvGrpSpPr>
        <xdr:cNvPr id="36" name="Group 35"/>
        <xdr:cNvGrpSpPr/>
      </xdr:nvGrpSpPr>
      <xdr:grpSpPr>
        <a:xfrm>
          <a:off x="5153025" y="2266950"/>
          <a:ext cx="1440000" cy="720000"/>
          <a:chOff x="5153025" y="2266950"/>
          <a:chExt cx="1440000" cy="720000"/>
        </a:xfrm>
      </xdr:grpSpPr>
      <xdr:sp macro="" textlink="">
        <xdr:nvSpPr>
          <xdr:cNvPr id="22" name="Chevron 21"/>
          <xdr:cNvSpPr/>
        </xdr:nvSpPr>
        <xdr:spPr>
          <a:xfrm>
            <a:off x="5153025" y="2266950"/>
            <a:ext cx="1440000" cy="720000"/>
          </a:xfrm>
          <a:prstGeom prst="chevron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E" sz="1100">
              <a:solidFill>
                <a:schemeClr val="tx1"/>
              </a:solidFill>
            </a:endParaRPr>
          </a:p>
        </xdr:txBody>
      </xdr:sp>
      <xdr:sp macro="[0]!Section5" textlink="">
        <xdr:nvSpPr>
          <xdr:cNvPr id="28" name="Rectangle 27"/>
          <xdr:cNvSpPr/>
        </xdr:nvSpPr>
        <xdr:spPr>
          <a:xfrm>
            <a:off x="5524500" y="2466975"/>
            <a:ext cx="914400" cy="3143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IE" sz="1400" b="1"/>
              <a:t>Section 5</a:t>
            </a:r>
          </a:p>
        </xdr:txBody>
      </xdr:sp>
    </xdr:grpSp>
    <xdr:clientData/>
  </xdr:twoCellAnchor>
  <xdr:twoCellAnchor>
    <xdr:from>
      <xdr:col>9</xdr:col>
      <xdr:colOff>495300</xdr:colOff>
      <xdr:row>9</xdr:row>
      <xdr:rowOff>161925</xdr:rowOff>
    </xdr:from>
    <xdr:to>
      <xdr:col>12</xdr:col>
      <xdr:colOff>106500</xdr:colOff>
      <xdr:row>13</xdr:row>
      <xdr:rowOff>119925</xdr:rowOff>
    </xdr:to>
    <xdr:grpSp>
      <xdr:nvGrpSpPr>
        <xdr:cNvPr id="37" name="Group 36"/>
        <xdr:cNvGrpSpPr/>
      </xdr:nvGrpSpPr>
      <xdr:grpSpPr>
        <a:xfrm>
          <a:off x="6334125" y="2266950"/>
          <a:ext cx="1440000" cy="720000"/>
          <a:chOff x="6334125" y="2266950"/>
          <a:chExt cx="1440000" cy="720000"/>
        </a:xfrm>
      </xdr:grpSpPr>
      <xdr:sp macro="[0]!Section6" textlink="">
        <xdr:nvSpPr>
          <xdr:cNvPr id="23" name="Chevron 22"/>
          <xdr:cNvSpPr/>
        </xdr:nvSpPr>
        <xdr:spPr>
          <a:xfrm>
            <a:off x="6334125" y="2266950"/>
            <a:ext cx="1440000" cy="720000"/>
          </a:xfrm>
          <a:prstGeom prst="chevron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E" sz="1100">
              <a:solidFill>
                <a:schemeClr val="tx1"/>
              </a:solidFill>
            </a:endParaRPr>
          </a:p>
        </xdr:txBody>
      </xdr:sp>
      <xdr:sp macro="[0]!Section6" textlink="">
        <xdr:nvSpPr>
          <xdr:cNvPr id="29" name="Rectangle 28"/>
          <xdr:cNvSpPr/>
        </xdr:nvSpPr>
        <xdr:spPr>
          <a:xfrm>
            <a:off x="6724650" y="2466975"/>
            <a:ext cx="914400" cy="3143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IE" sz="1400" b="1"/>
              <a:t>Section 6</a:t>
            </a:r>
          </a:p>
        </xdr:txBody>
      </xdr:sp>
    </xdr:grpSp>
    <xdr:clientData/>
  </xdr:twoCellAnchor>
  <xdr:twoCellAnchor>
    <xdr:from>
      <xdr:col>11</xdr:col>
      <xdr:colOff>457200</xdr:colOff>
      <xdr:row>9</xdr:row>
      <xdr:rowOff>161925</xdr:rowOff>
    </xdr:from>
    <xdr:to>
      <xdr:col>14</xdr:col>
      <xdr:colOff>68400</xdr:colOff>
      <xdr:row>13</xdr:row>
      <xdr:rowOff>119925</xdr:rowOff>
    </xdr:to>
    <xdr:grpSp>
      <xdr:nvGrpSpPr>
        <xdr:cNvPr id="34" name="Group 33"/>
        <xdr:cNvGrpSpPr/>
      </xdr:nvGrpSpPr>
      <xdr:grpSpPr>
        <a:xfrm>
          <a:off x="7515225" y="2266950"/>
          <a:ext cx="1440000" cy="720000"/>
          <a:chOff x="7515225" y="2266950"/>
          <a:chExt cx="1440000" cy="720000"/>
        </a:xfrm>
      </xdr:grpSpPr>
      <xdr:sp macro="[0]!Section7" textlink="">
        <xdr:nvSpPr>
          <xdr:cNvPr id="24" name="Chevron 23"/>
          <xdr:cNvSpPr/>
        </xdr:nvSpPr>
        <xdr:spPr>
          <a:xfrm>
            <a:off x="7515225" y="2266950"/>
            <a:ext cx="1440000" cy="720000"/>
          </a:xfrm>
          <a:prstGeom prst="chevron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E" sz="1100">
              <a:solidFill>
                <a:schemeClr val="tx1"/>
              </a:solidFill>
            </a:endParaRPr>
          </a:p>
        </xdr:txBody>
      </xdr:sp>
      <xdr:sp macro="[0]!Section7" textlink="">
        <xdr:nvSpPr>
          <xdr:cNvPr id="30" name="Rectangle 29"/>
          <xdr:cNvSpPr/>
        </xdr:nvSpPr>
        <xdr:spPr>
          <a:xfrm>
            <a:off x="7886700" y="2466975"/>
            <a:ext cx="914400" cy="3143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IE" sz="1400" b="1"/>
              <a:t>Section 7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488674</xdr:colOff>
      <xdr:row>1</xdr:row>
      <xdr:rowOff>0</xdr:rowOff>
    </xdr:from>
    <xdr:to>
      <xdr:col>5</xdr:col>
      <xdr:colOff>30232</xdr:colOff>
      <xdr:row>2</xdr:row>
      <xdr:rowOff>180975</xdr:rowOff>
    </xdr:to>
    <xdr:sp macro="[0]!Section3" textlink="">
      <xdr:nvSpPr>
        <xdr:cNvPr id="3" name="Right Arrow 2"/>
        <xdr:cNvSpPr/>
      </xdr:nvSpPr>
      <xdr:spPr>
        <a:xfrm flipH="1">
          <a:off x="4323522" y="66261"/>
          <a:ext cx="1247775" cy="636518"/>
        </a:xfrm>
        <a:prstGeom prst="rightArrow">
          <a:avLst/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</a:rPr>
            <a:t>Section 3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1247775</xdr:colOff>
      <xdr:row>2</xdr:row>
      <xdr:rowOff>180975</xdr:rowOff>
    </xdr:to>
    <xdr:sp macro="[0]!Section3" textlink="">
      <xdr:nvSpPr>
        <xdr:cNvPr id="8" name="Right Arrow 7"/>
        <xdr:cNvSpPr/>
      </xdr:nvSpPr>
      <xdr:spPr>
        <a:xfrm flipH="1">
          <a:off x="5905500" y="66675"/>
          <a:ext cx="1247775" cy="638175"/>
        </a:xfrm>
        <a:prstGeom prst="rightArrow">
          <a:avLst/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</a:rPr>
            <a:t>Section 3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1247775</xdr:colOff>
      <xdr:row>2</xdr:row>
      <xdr:rowOff>180975</xdr:rowOff>
    </xdr:to>
    <xdr:sp macro="[0]!Section3" textlink="">
      <xdr:nvSpPr>
        <xdr:cNvPr id="3" name="Right Arrow 2"/>
        <xdr:cNvSpPr/>
      </xdr:nvSpPr>
      <xdr:spPr>
        <a:xfrm flipH="1">
          <a:off x="5172075" y="66675"/>
          <a:ext cx="1247775" cy="638175"/>
        </a:xfrm>
        <a:prstGeom prst="rightArrow">
          <a:avLst/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</a:rPr>
            <a:t>Section 3</a:t>
          </a:r>
        </a:p>
      </xdr:txBody>
    </xdr:sp>
    <xdr:clientData/>
  </xdr:twoCellAnchor>
  <xdr:twoCellAnchor>
    <xdr:from>
      <xdr:col>0</xdr:col>
      <xdr:colOff>123825</xdr:colOff>
      <xdr:row>3</xdr:row>
      <xdr:rowOff>180975</xdr:rowOff>
    </xdr:from>
    <xdr:to>
      <xdr:col>1</xdr:col>
      <xdr:colOff>142875</xdr:colOff>
      <xdr:row>3</xdr:row>
      <xdr:rowOff>514350</xdr:rowOff>
    </xdr:to>
    <xdr:sp macro="[0]!OneCriteria" textlink="">
      <xdr:nvSpPr>
        <xdr:cNvPr id="4" name="Rectangle 3"/>
        <xdr:cNvSpPr/>
      </xdr:nvSpPr>
      <xdr:spPr>
        <a:xfrm>
          <a:off x="123825" y="904875"/>
          <a:ext cx="1038225" cy="333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200" b="1"/>
            <a:t>One</a:t>
          </a:r>
          <a:r>
            <a:rPr lang="en-IE" sz="1200" b="1" baseline="0"/>
            <a:t> Criteria</a:t>
          </a:r>
          <a:endParaRPr lang="en-IE" sz="1200" b="1"/>
        </a:p>
      </xdr:txBody>
    </xdr:sp>
    <xdr:clientData/>
  </xdr:twoCellAnchor>
  <xdr:twoCellAnchor>
    <xdr:from>
      <xdr:col>1</xdr:col>
      <xdr:colOff>247650</xdr:colOff>
      <xdr:row>3</xdr:row>
      <xdr:rowOff>180975</xdr:rowOff>
    </xdr:from>
    <xdr:to>
      <xdr:col>2</xdr:col>
      <xdr:colOff>942975</xdr:colOff>
      <xdr:row>3</xdr:row>
      <xdr:rowOff>514350</xdr:rowOff>
    </xdr:to>
    <xdr:sp macro="[0]!ANDCriteria" textlink="">
      <xdr:nvSpPr>
        <xdr:cNvPr id="5" name="Rectangle 4"/>
        <xdr:cNvSpPr/>
      </xdr:nvSpPr>
      <xdr:spPr>
        <a:xfrm>
          <a:off x="1266825" y="904875"/>
          <a:ext cx="1552575" cy="333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200" b="1"/>
            <a:t>Multiple </a:t>
          </a:r>
          <a:r>
            <a:rPr lang="en-IE" sz="1200" b="1" baseline="0"/>
            <a:t>Criteria AND</a:t>
          </a:r>
          <a:endParaRPr lang="en-IE" sz="1200" b="1"/>
        </a:p>
      </xdr:txBody>
    </xdr:sp>
    <xdr:clientData/>
  </xdr:twoCellAnchor>
  <xdr:twoCellAnchor>
    <xdr:from>
      <xdr:col>2</xdr:col>
      <xdr:colOff>1038225</xdr:colOff>
      <xdr:row>3</xdr:row>
      <xdr:rowOff>180975</xdr:rowOff>
    </xdr:from>
    <xdr:to>
      <xdr:col>4</xdr:col>
      <xdr:colOff>962025</xdr:colOff>
      <xdr:row>3</xdr:row>
      <xdr:rowOff>514350</xdr:rowOff>
    </xdr:to>
    <xdr:sp macro="[0]!CriteriaRange" textlink="">
      <xdr:nvSpPr>
        <xdr:cNvPr id="6" name="Rectangle 5"/>
        <xdr:cNvSpPr/>
      </xdr:nvSpPr>
      <xdr:spPr>
        <a:xfrm>
          <a:off x="2914650" y="904875"/>
          <a:ext cx="2143125" cy="333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Multiple </a:t>
          </a:r>
          <a:r>
            <a:rPr lang="en-IE" sz="1200" b="1" baseline="0"/>
            <a:t>Criteria with a Range</a:t>
          </a:r>
          <a:endParaRPr lang="en-IE" sz="1200" b="1"/>
        </a:p>
      </xdr:txBody>
    </xdr:sp>
    <xdr:clientData/>
  </xdr:twoCellAnchor>
  <xdr:twoCellAnchor>
    <xdr:from>
      <xdr:col>4</xdr:col>
      <xdr:colOff>1066800</xdr:colOff>
      <xdr:row>3</xdr:row>
      <xdr:rowOff>180975</xdr:rowOff>
    </xdr:from>
    <xdr:to>
      <xdr:col>7</xdr:col>
      <xdr:colOff>114300</xdr:colOff>
      <xdr:row>3</xdr:row>
      <xdr:rowOff>514350</xdr:rowOff>
    </xdr:to>
    <xdr:sp macro="[0]!ORCriteria" textlink="">
      <xdr:nvSpPr>
        <xdr:cNvPr id="7" name="Rectangle 6"/>
        <xdr:cNvSpPr/>
      </xdr:nvSpPr>
      <xdr:spPr>
        <a:xfrm>
          <a:off x="5162550" y="904875"/>
          <a:ext cx="1676400" cy="333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Multiple </a:t>
          </a:r>
          <a:r>
            <a:rPr lang="en-IE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Criteria OR</a:t>
          </a:r>
          <a:endParaRPr lang="en-IE" sz="1200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295275</xdr:colOff>
      <xdr:row>1</xdr:row>
      <xdr:rowOff>19050</xdr:rowOff>
    </xdr:from>
    <xdr:to>
      <xdr:col>5</xdr:col>
      <xdr:colOff>647700</xdr:colOff>
      <xdr:row>3</xdr:row>
      <xdr:rowOff>0</xdr:rowOff>
    </xdr:to>
    <xdr:sp macro="[0]!Section3" textlink="">
      <xdr:nvSpPr>
        <xdr:cNvPr id="3" name="Right Arrow 2"/>
        <xdr:cNvSpPr/>
      </xdr:nvSpPr>
      <xdr:spPr>
        <a:xfrm flipH="1">
          <a:off x="4391025" y="85725"/>
          <a:ext cx="952500" cy="638175"/>
        </a:xfrm>
        <a:prstGeom prst="rightArrow">
          <a:avLst/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</a:rPr>
            <a:t>Section 3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419101</xdr:colOff>
      <xdr:row>1</xdr:row>
      <xdr:rowOff>180975</xdr:rowOff>
    </xdr:from>
    <xdr:to>
      <xdr:col>1</xdr:col>
      <xdr:colOff>571501</xdr:colOff>
      <xdr:row>5</xdr:row>
      <xdr:rowOff>114300</xdr:rowOff>
    </xdr:to>
    <xdr:pic>
      <xdr:nvPicPr>
        <xdr:cNvPr id="2" name="Picture 1" descr="Excel2007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1" y="371475"/>
          <a:ext cx="762000" cy="904875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</xdr:spPr>
    </xdr:pic>
    <xdr:clientData/>
  </xdr:twoCellAnchor>
  <xdr:twoCellAnchor>
    <xdr:from>
      <xdr:col>0</xdr:col>
      <xdr:colOff>238125</xdr:colOff>
      <xdr:row>10</xdr:row>
      <xdr:rowOff>161925</xdr:rowOff>
    </xdr:from>
    <xdr:to>
      <xdr:col>3</xdr:col>
      <xdr:colOff>393155</xdr:colOff>
      <xdr:row>12</xdr:row>
      <xdr:rowOff>109373</xdr:rowOff>
    </xdr:to>
    <xdr:sp macro="[0]!DateandTime" textlink="">
      <xdr:nvSpPr>
        <xdr:cNvPr id="3" name="Rounded Rectangle 2"/>
        <xdr:cNvSpPr/>
      </xdr:nvSpPr>
      <xdr:spPr>
        <a:xfrm>
          <a:off x="238125" y="2457450"/>
          <a:ext cx="1983830" cy="32844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/>
            <a:t>Date and Time Functions</a:t>
          </a:r>
        </a:p>
      </xdr:txBody>
    </xdr:sp>
    <xdr:clientData/>
  </xdr:twoCellAnchor>
  <xdr:twoCellAnchor>
    <xdr:from>
      <xdr:col>0</xdr:col>
      <xdr:colOff>228600</xdr:colOff>
      <xdr:row>8</xdr:row>
      <xdr:rowOff>152400</xdr:rowOff>
    </xdr:from>
    <xdr:to>
      <xdr:col>3</xdr:col>
      <xdr:colOff>383630</xdr:colOff>
      <xdr:row>10</xdr:row>
      <xdr:rowOff>99848</xdr:rowOff>
    </xdr:to>
    <xdr:sp macro="[0]!RangeUnionInter" textlink="">
      <xdr:nvSpPr>
        <xdr:cNvPr id="4" name="Rounded Rectangle 3"/>
        <xdr:cNvSpPr/>
      </xdr:nvSpPr>
      <xdr:spPr>
        <a:xfrm>
          <a:off x="228600" y="2066925"/>
          <a:ext cx="1983830" cy="32844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/>
            <a:t>Range Union Intersection</a:t>
          </a:r>
          <a:r>
            <a:rPr lang="en-IE" sz="1100" baseline="0"/>
            <a:t> &amp; 3D</a:t>
          </a:r>
          <a:endParaRPr lang="en-IE" sz="1100"/>
        </a:p>
      </xdr:txBody>
    </xdr:sp>
    <xdr:clientData/>
  </xdr:twoCellAnchor>
  <xdr:twoCellAnchor editAs="oneCell">
    <xdr:from>
      <xdr:col>9</xdr:col>
      <xdr:colOff>9525</xdr:colOff>
      <xdr:row>1</xdr:row>
      <xdr:rowOff>180975</xdr:rowOff>
    </xdr:from>
    <xdr:to>
      <xdr:col>10</xdr:col>
      <xdr:colOff>490373</xdr:colOff>
      <xdr:row>5</xdr:row>
      <xdr:rowOff>299873</xdr:rowOff>
    </xdr:to>
    <xdr:pic macro="[0]!Home"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371475"/>
          <a:ext cx="1090448" cy="1090448"/>
        </a:xfrm>
        <a:prstGeom prst="rect">
          <a:avLst/>
        </a:prstGeom>
      </xdr:spPr>
    </xdr:pic>
    <xdr:clientData/>
  </xdr:twoCellAnchor>
  <xdr:twoCellAnchor>
    <xdr:from>
      <xdr:col>6</xdr:col>
      <xdr:colOff>28575</xdr:colOff>
      <xdr:row>15</xdr:row>
      <xdr:rowOff>9525</xdr:rowOff>
    </xdr:from>
    <xdr:to>
      <xdr:col>8</xdr:col>
      <xdr:colOff>555080</xdr:colOff>
      <xdr:row>16</xdr:row>
      <xdr:rowOff>147473</xdr:rowOff>
    </xdr:to>
    <xdr:sp macro="[0]!Financial" textlink="">
      <xdr:nvSpPr>
        <xdr:cNvPr id="10" name="Rounded Rectangle 9"/>
        <xdr:cNvSpPr/>
      </xdr:nvSpPr>
      <xdr:spPr>
        <a:xfrm>
          <a:off x="3686175" y="3257550"/>
          <a:ext cx="2098130" cy="328448"/>
        </a:xfrm>
        <a:prstGeom prst="round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Fincial Functions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200025</xdr:colOff>
      <xdr:row>8</xdr:row>
      <xdr:rowOff>152400</xdr:rowOff>
    </xdr:from>
    <xdr:to>
      <xdr:col>13</xdr:col>
      <xdr:colOff>469355</xdr:colOff>
      <xdr:row>10</xdr:row>
      <xdr:rowOff>99848</xdr:rowOff>
    </xdr:to>
    <xdr:sp macro="[0]!IfStatement" textlink="">
      <xdr:nvSpPr>
        <xdr:cNvPr id="8" name="Rounded Rectangle 7"/>
        <xdr:cNvSpPr/>
      </xdr:nvSpPr>
      <xdr:spPr>
        <a:xfrm>
          <a:off x="6648450" y="2066925"/>
          <a:ext cx="2098130" cy="328448"/>
        </a:xfrm>
        <a:prstGeom prst="round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IF Statement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228600</xdr:colOff>
      <xdr:row>13</xdr:row>
      <xdr:rowOff>28575</xdr:rowOff>
    </xdr:from>
    <xdr:to>
      <xdr:col>3</xdr:col>
      <xdr:colOff>383630</xdr:colOff>
      <xdr:row>14</xdr:row>
      <xdr:rowOff>166523</xdr:rowOff>
    </xdr:to>
    <xdr:sp macro="[0]!Lookups" textlink="">
      <xdr:nvSpPr>
        <xdr:cNvPr id="9" name="Rounded Rectangle 8"/>
        <xdr:cNvSpPr/>
      </xdr:nvSpPr>
      <xdr:spPr>
        <a:xfrm>
          <a:off x="228600" y="2895600"/>
          <a:ext cx="1983830" cy="328448"/>
        </a:xfrm>
        <a:prstGeom prst="round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Lookup Functions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28575</xdr:colOff>
      <xdr:row>8</xdr:row>
      <xdr:rowOff>152400</xdr:rowOff>
    </xdr:from>
    <xdr:to>
      <xdr:col>8</xdr:col>
      <xdr:colOff>555080</xdr:colOff>
      <xdr:row>10</xdr:row>
      <xdr:rowOff>99848</xdr:rowOff>
    </xdr:to>
    <xdr:sp macro="[0]!Mathematical" textlink="">
      <xdr:nvSpPr>
        <xdr:cNvPr id="13" name="Rounded Rectangle 12"/>
        <xdr:cNvSpPr/>
      </xdr:nvSpPr>
      <xdr:spPr>
        <a:xfrm>
          <a:off x="3686175" y="2066925"/>
          <a:ext cx="2098130" cy="328448"/>
        </a:xfrm>
        <a:prstGeom prst="round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Mathematical Functions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28575</xdr:colOff>
      <xdr:row>10</xdr:row>
      <xdr:rowOff>171450</xdr:rowOff>
    </xdr:from>
    <xdr:to>
      <xdr:col>8</xdr:col>
      <xdr:colOff>555080</xdr:colOff>
      <xdr:row>12</xdr:row>
      <xdr:rowOff>118898</xdr:rowOff>
    </xdr:to>
    <xdr:sp macro="[0]!Statistical" textlink="">
      <xdr:nvSpPr>
        <xdr:cNvPr id="12" name="Rounded Rectangle 11"/>
        <xdr:cNvSpPr/>
      </xdr:nvSpPr>
      <xdr:spPr>
        <a:xfrm>
          <a:off x="3686175" y="2466975"/>
          <a:ext cx="2098130" cy="328448"/>
        </a:xfrm>
        <a:prstGeom prst="round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Statistical Functions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28575</xdr:colOff>
      <xdr:row>12</xdr:row>
      <xdr:rowOff>180975</xdr:rowOff>
    </xdr:from>
    <xdr:to>
      <xdr:col>8</xdr:col>
      <xdr:colOff>555080</xdr:colOff>
      <xdr:row>14</xdr:row>
      <xdr:rowOff>128423</xdr:rowOff>
    </xdr:to>
    <xdr:sp macro="[0]!_xludf.Text" textlink="">
      <xdr:nvSpPr>
        <xdr:cNvPr id="14" name="Rounded Rectangle 13"/>
        <xdr:cNvSpPr/>
      </xdr:nvSpPr>
      <xdr:spPr>
        <a:xfrm>
          <a:off x="3686175" y="2857500"/>
          <a:ext cx="2098130" cy="328448"/>
        </a:xfrm>
        <a:prstGeom prst="round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Text Functions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47625</xdr:colOff>
      <xdr:row>17</xdr:row>
      <xdr:rowOff>19050</xdr:rowOff>
    </xdr:from>
    <xdr:to>
      <xdr:col>8</xdr:col>
      <xdr:colOff>574130</xdr:colOff>
      <xdr:row>18</xdr:row>
      <xdr:rowOff>156998</xdr:rowOff>
    </xdr:to>
    <xdr:sp macro="[0]!_xlnm.Database" textlink="">
      <xdr:nvSpPr>
        <xdr:cNvPr id="15" name="Rounded Rectangle 14"/>
        <xdr:cNvSpPr/>
      </xdr:nvSpPr>
      <xdr:spPr>
        <a:xfrm>
          <a:off x="3705225" y="3648075"/>
          <a:ext cx="2098130" cy="328448"/>
        </a:xfrm>
        <a:prstGeom prst="round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Database Functions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2</xdr:row>
      <xdr:rowOff>19050</xdr:rowOff>
    </xdr:from>
    <xdr:to>
      <xdr:col>1</xdr:col>
      <xdr:colOff>523876</xdr:colOff>
      <xdr:row>5</xdr:row>
      <xdr:rowOff>142875</xdr:rowOff>
    </xdr:to>
    <xdr:pic>
      <xdr:nvPicPr>
        <xdr:cNvPr id="2" name="Picture 1" descr="Excel2007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6" y="400050"/>
          <a:ext cx="762000" cy="904875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</xdr:spPr>
    </xdr:pic>
    <xdr:clientData/>
  </xdr:twoCellAnchor>
  <xdr:twoCellAnchor editAs="oneCell">
    <xdr:from>
      <xdr:col>9</xdr:col>
      <xdr:colOff>9525</xdr:colOff>
      <xdr:row>1</xdr:row>
      <xdr:rowOff>180975</xdr:rowOff>
    </xdr:from>
    <xdr:to>
      <xdr:col>10</xdr:col>
      <xdr:colOff>490373</xdr:colOff>
      <xdr:row>5</xdr:row>
      <xdr:rowOff>299873</xdr:rowOff>
    </xdr:to>
    <xdr:pic macro="[0]!Home"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371475"/>
          <a:ext cx="1090448" cy="1090448"/>
        </a:xfrm>
        <a:prstGeom prst="rect">
          <a:avLst/>
        </a:prstGeom>
      </xdr:spPr>
    </xdr:pic>
    <xdr:clientData/>
  </xdr:twoCellAnchor>
  <xdr:twoCellAnchor>
    <xdr:from>
      <xdr:col>0</xdr:col>
      <xdr:colOff>581025</xdr:colOff>
      <xdr:row>19</xdr:row>
      <xdr:rowOff>104775</xdr:rowOff>
    </xdr:from>
    <xdr:to>
      <xdr:col>4</xdr:col>
      <xdr:colOff>126455</xdr:colOff>
      <xdr:row>21</xdr:row>
      <xdr:rowOff>52223</xdr:rowOff>
    </xdr:to>
    <xdr:sp macro="[0]!Trendline" textlink="">
      <xdr:nvSpPr>
        <xdr:cNvPr id="4" name="Rounded Rectangle 3"/>
        <xdr:cNvSpPr/>
      </xdr:nvSpPr>
      <xdr:spPr>
        <a:xfrm>
          <a:off x="581025" y="4114800"/>
          <a:ext cx="1983830" cy="328448"/>
        </a:xfrm>
        <a:prstGeom prst="round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Trendline  Starting at 0</a:t>
          </a:r>
        </a:p>
      </xdr:txBody>
    </xdr:sp>
    <xdr:clientData/>
  </xdr:twoCellAnchor>
  <xdr:twoCellAnchor>
    <xdr:from>
      <xdr:col>13</xdr:col>
      <xdr:colOff>552450</xdr:colOff>
      <xdr:row>2</xdr:row>
      <xdr:rowOff>85725</xdr:rowOff>
    </xdr:from>
    <xdr:to>
      <xdr:col>15</xdr:col>
      <xdr:colOff>581025</xdr:colOff>
      <xdr:row>4</xdr:row>
      <xdr:rowOff>133350</xdr:rowOff>
    </xdr:to>
    <xdr:sp macro="[0]!Section5" textlink="">
      <xdr:nvSpPr>
        <xdr:cNvPr id="5" name="Right Arrow 4"/>
        <xdr:cNvSpPr/>
      </xdr:nvSpPr>
      <xdr:spPr>
        <a:xfrm flipH="1">
          <a:off x="8829675" y="466725"/>
          <a:ext cx="1247775" cy="638175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5</a:t>
          </a:r>
        </a:p>
      </xdr:txBody>
    </xdr:sp>
    <xdr:clientData/>
  </xdr:twoCellAnchor>
  <xdr:twoCellAnchor>
    <xdr:from>
      <xdr:col>0</xdr:col>
      <xdr:colOff>581025</xdr:colOff>
      <xdr:row>22</xdr:row>
      <xdr:rowOff>19050</xdr:rowOff>
    </xdr:from>
    <xdr:to>
      <xdr:col>4</xdr:col>
      <xdr:colOff>126455</xdr:colOff>
      <xdr:row>23</xdr:row>
      <xdr:rowOff>156998</xdr:rowOff>
    </xdr:to>
    <xdr:sp macro="[0]!Gantt" textlink="">
      <xdr:nvSpPr>
        <xdr:cNvPr id="7" name="Rounded Rectangle 6"/>
        <xdr:cNvSpPr/>
      </xdr:nvSpPr>
      <xdr:spPr>
        <a:xfrm>
          <a:off x="581025" y="4600575"/>
          <a:ext cx="1983830" cy="328448"/>
        </a:xfrm>
        <a:prstGeom prst="round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Timeline Gantt Chart</a:t>
          </a:r>
        </a:p>
      </xdr:txBody>
    </xdr:sp>
    <xdr:clientData/>
  </xdr:twoCellAnchor>
  <xdr:twoCellAnchor>
    <xdr:from>
      <xdr:col>0</xdr:col>
      <xdr:colOff>571500</xdr:colOff>
      <xdr:row>9</xdr:row>
      <xdr:rowOff>47625</xdr:rowOff>
    </xdr:from>
    <xdr:to>
      <xdr:col>4</xdr:col>
      <xdr:colOff>116930</xdr:colOff>
      <xdr:row>10</xdr:row>
      <xdr:rowOff>185573</xdr:rowOff>
    </xdr:to>
    <xdr:sp macro="[0]!Chart" textlink="">
      <xdr:nvSpPr>
        <xdr:cNvPr id="9" name="Rounded Rectangle 8"/>
        <xdr:cNvSpPr/>
      </xdr:nvSpPr>
      <xdr:spPr>
        <a:xfrm>
          <a:off x="571500" y="2152650"/>
          <a:ext cx="1983830" cy="328448"/>
        </a:xfrm>
        <a:prstGeom prst="round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Chart - Target v Actual SBS 88</a:t>
          </a:r>
        </a:p>
      </xdr:txBody>
    </xdr:sp>
    <xdr:clientData/>
  </xdr:twoCellAnchor>
  <xdr:twoCellAnchor>
    <xdr:from>
      <xdr:col>0</xdr:col>
      <xdr:colOff>581025</xdr:colOff>
      <xdr:row>11</xdr:row>
      <xdr:rowOff>180975</xdr:rowOff>
    </xdr:from>
    <xdr:to>
      <xdr:col>4</xdr:col>
      <xdr:colOff>126455</xdr:colOff>
      <xdr:row>13</xdr:row>
      <xdr:rowOff>128423</xdr:rowOff>
    </xdr:to>
    <xdr:sp macro="[0]!ChartArea" textlink="">
      <xdr:nvSpPr>
        <xdr:cNvPr id="10" name="Rounded Rectangle 9"/>
        <xdr:cNvSpPr/>
      </xdr:nvSpPr>
      <xdr:spPr>
        <a:xfrm>
          <a:off x="581025" y="2667000"/>
          <a:ext cx="1983830" cy="328448"/>
        </a:xfrm>
        <a:prstGeom prst="round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Chart Area with Money Image</a:t>
          </a:r>
        </a:p>
      </xdr:txBody>
    </xdr:sp>
    <xdr:clientData/>
  </xdr:twoCellAnchor>
  <xdr:twoCellAnchor>
    <xdr:from>
      <xdr:col>0</xdr:col>
      <xdr:colOff>581025</xdr:colOff>
      <xdr:row>17</xdr:row>
      <xdr:rowOff>0</xdr:rowOff>
    </xdr:from>
    <xdr:to>
      <xdr:col>4</xdr:col>
      <xdr:colOff>126455</xdr:colOff>
      <xdr:row>18</xdr:row>
      <xdr:rowOff>137948</xdr:rowOff>
    </xdr:to>
    <xdr:sp macro="[0]!ChartLowNeg" textlink="">
      <xdr:nvSpPr>
        <xdr:cNvPr id="12" name="Rounded Rectangle 11"/>
        <xdr:cNvSpPr/>
      </xdr:nvSpPr>
      <xdr:spPr>
        <a:xfrm>
          <a:off x="581025" y="3629025"/>
          <a:ext cx="1983830" cy="328448"/>
        </a:xfrm>
        <a:prstGeom prst="round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Charat Lower Negative</a:t>
          </a:r>
          <a:r>
            <a:rPr lang="en-IE" sz="1100" b="1" baseline="0"/>
            <a:t> Line</a:t>
          </a:r>
        </a:p>
      </xdr:txBody>
    </xdr:sp>
    <xdr:clientData/>
  </xdr:twoCellAnchor>
  <xdr:twoCellAnchor>
    <xdr:from>
      <xdr:col>0</xdr:col>
      <xdr:colOff>571500</xdr:colOff>
      <xdr:row>14</xdr:row>
      <xdr:rowOff>104775</xdr:rowOff>
    </xdr:from>
    <xdr:to>
      <xdr:col>4</xdr:col>
      <xdr:colOff>116930</xdr:colOff>
      <xdr:row>16</xdr:row>
      <xdr:rowOff>52223</xdr:rowOff>
    </xdr:to>
    <xdr:sp macro="[0]!ChartObjectsAdded" textlink="">
      <xdr:nvSpPr>
        <xdr:cNvPr id="13" name="Rounded Rectangle 12"/>
        <xdr:cNvSpPr/>
      </xdr:nvSpPr>
      <xdr:spPr>
        <a:xfrm>
          <a:off x="571500" y="3162300"/>
          <a:ext cx="1983830" cy="328448"/>
        </a:xfrm>
        <a:prstGeom prst="round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Chart with Objects</a:t>
          </a:r>
          <a:r>
            <a:rPr lang="en-IE" sz="1100" b="1" baseline="0"/>
            <a:t> Added</a:t>
          </a:r>
          <a:endParaRPr lang="en-IE" sz="1100" b="1"/>
        </a:p>
      </xdr:txBody>
    </xdr:sp>
    <xdr:clientData/>
  </xdr:twoCellAnchor>
  <xdr:twoCellAnchor>
    <xdr:from>
      <xdr:col>6</xdr:col>
      <xdr:colOff>142875</xdr:colOff>
      <xdr:row>9</xdr:row>
      <xdr:rowOff>66675</xdr:rowOff>
    </xdr:from>
    <xdr:to>
      <xdr:col>8</xdr:col>
      <xdr:colOff>555080</xdr:colOff>
      <xdr:row>11</xdr:row>
      <xdr:rowOff>14123</xdr:rowOff>
    </xdr:to>
    <xdr:sp macro="[0]!House" textlink="">
      <xdr:nvSpPr>
        <xdr:cNvPr id="11" name="Rounded Rectangle 10"/>
        <xdr:cNvSpPr/>
      </xdr:nvSpPr>
      <xdr:spPr>
        <a:xfrm>
          <a:off x="3800475" y="2171700"/>
          <a:ext cx="1983830" cy="328448"/>
        </a:xfrm>
        <a:prstGeom prst="round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Graphics - House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447675</xdr:colOff>
      <xdr:row>1</xdr:row>
      <xdr:rowOff>47625</xdr:rowOff>
    </xdr:from>
    <xdr:to>
      <xdr:col>4</xdr:col>
      <xdr:colOff>1695450</xdr:colOff>
      <xdr:row>3</xdr:row>
      <xdr:rowOff>28575</xdr:rowOff>
    </xdr:to>
    <xdr:sp macro="[0]!Section5" textlink="">
      <xdr:nvSpPr>
        <xdr:cNvPr id="4" name="Right Arrow 3"/>
        <xdr:cNvSpPr/>
      </xdr:nvSpPr>
      <xdr:spPr>
        <a:xfrm flipH="1">
          <a:off x="6667500" y="114300"/>
          <a:ext cx="1247775" cy="638175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5</a:t>
          </a:r>
        </a:p>
      </xdr:txBody>
    </xdr:sp>
    <xdr:clientData/>
  </xdr:twoCellAnchor>
  <xdr:twoCellAnchor>
    <xdr:from>
      <xdr:col>3</xdr:col>
      <xdr:colOff>942975</xdr:colOff>
      <xdr:row>5</xdr:row>
      <xdr:rowOff>166686</xdr:rowOff>
    </xdr:from>
    <xdr:to>
      <xdr:col>10</xdr:col>
      <xdr:colOff>180975</xdr:colOff>
      <xdr:row>21</xdr:row>
      <xdr:rowOff>171449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447675</xdr:colOff>
      <xdr:row>1</xdr:row>
      <xdr:rowOff>47625</xdr:rowOff>
    </xdr:from>
    <xdr:to>
      <xdr:col>4</xdr:col>
      <xdr:colOff>1695450</xdr:colOff>
      <xdr:row>3</xdr:row>
      <xdr:rowOff>28575</xdr:rowOff>
    </xdr:to>
    <xdr:sp macro="[0]!Section5" textlink="">
      <xdr:nvSpPr>
        <xdr:cNvPr id="3" name="Right Arrow 2"/>
        <xdr:cNvSpPr/>
      </xdr:nvSpPr>
      <xdr:spPr>
        <a:xfrm flipH="1">
          <a:off x="4486275" y="114300"/>
          <a:ext cx="1247775" cy="638175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5</a:t>
          </a:r>
        </a:p>
      </xdr:txBody>
    </xdr:sp>
    <xdr:clientData/>
  </xdr:twoCellAnchor>
  <xdr:twoCellAnchor>
    <xdr:from>
      <xdr:col>2</xdr:col>
      <xdr:colOff>682583</xdr:colOff>
      <xdr:row>5</xdr:row>
      <xdr:rowOff>139975</xdr:rowOff>
    </xdr:from>
    <xdr:to>
      <xdr:col>7</xdr:col>
      <xdr:colOff>156882</xdr:colOff>
      <xdr:row>21</xdr:row>
      <xdr:rowOff>78440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253350</xdr:colOff>
      <xdr:row>5</xdr:row>
      <xdr:rowOff>173666</xdr:rowOff>
    </xdr:from>
    <xdr:to>
      <xdr:col>17</xdr:col>
      <xdr:colOff>198684</xdr:colOff>
      <xdr:row>24</xdr:row>
      <xdr:rowOff>103412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634"/>
        <a:stretch/>
      </xdr:blipFill>
      <xdr:spPr>
        <a:xfrm>
          <a:off x="7369085" y="1305460"/>
          <a:ext cx="5996511" cy="354924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493215</xdr:colOff>
      <xdr:row>12</xdr:row>
      <xdr:rowOff>44823</xdr:rowOff>
    </xdr:from>
    <xdr:to>
      <xdr:col>18</xdr:col>
      <xdr:colOff>394607</xdr:colOff>
      <xdr:row>30</xdr:row>
      <xdr:rowOff>26086</xdr:rowOff>
    </xdr:to>
    <xdr:grpSp>
      <xdr:nvGrpSpPr>
        <xdr:cNvPr id="13" name="Group 12"/>
        <xdr:cNvGrpSpPr/>
      </xdr:nvGrpSpPr>
      <xdr:grpSpPr>
        <a:xfrm>
          <a:off x="6701274" y="2510117"/>
          <a:ext cx="5952568" cy="3410263"/>
          <a:chOff x="6701274" y="2510117"/>
          <a:chExt cx="5952568" cy="3410263"/>
        </a:xfrm>
      </xdr:grpSpPr>
      <xdr:sp macro="" textlink="">
        <xdr:nvSpPr>
          <xdr:cNvPr id="2" name="Rounded Rectangle 1"/>
          <xdr:cNvSpPr/>
        </xdr:nvSpPr>
        <xdr:spPr>
          <a:xfrm>
            <a:off x="6707540" y="2510117"/>
            <a:ext cx="5943168" cy="930520"/>
          </a:xfrm>
          <a:prstGeom prst="roundRect">
            <a:avLst>
              <a:gd name="adj" fmla="val 9449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>
            <a:scene3d>
              <a:camera prst="orthographicFront">
                <a:rot lat="0" lon="0" rev="0"/>
              </a:camera>
              <a:lightRig rig="contrasting" dir="t">
                <a:rot lat="0" lon="0" rev="4500000"/>
              </a:lightRig>
            </a:scene3d>
            <a:sp3d contourW="6350" prstMaterial="metal">
              <a:bevelT w="127000" h="31750" prst="relaxedInset"/>
              <a:contourClr>
                <a:schemeClr val="accent1">
                  <a:shade val="75000"/>
                </a:schemeClr>
              </a:contourClr>
            </a:sp3d>
          </a:bodyPr>
          <a:lstStyle/>
          <a:p>
            <a:pPr algn="r"/>
            <a:r>
              <a:rPr lang="en-IE" sz="1600" b="1" cap="all" spc="0">
                <a:ln w="0"/>
                <a:gradFill flip="none">
                  <a:gsLst>
                    <a:gs pos="0">
                      <a:schemeClr val="accent1">
                        <a:tint val="75000"/>
                        <a:shade val="75000"/>
                        <a:satMod val="170000"/>
                      </a:schemeClr>
                    </a:gs>
                    <a:gs pos="49000">
                      <a:schemeClr val="accent1">
                        <a:tint val="88000"/>
                        <a:shade val="65000"/>
                        <a:satMod val="172000"/>
                      </a:schemeClr>
                    </a:gs>
                    <a:gs pos="50000">
                      <a:schemeClr val="accent1">
                        <a:shade val="65000"/>
                        <a:satMod val="130000"/>
                      </a:schemeClr>
                    </a:gs>
                    <a:gs pos="92000">
                      <a:schemeClr val="accent1">
                        <a:shade val="50000"/>
                        <a:satMod val="120000"/>
                      </a:schemeClr>
                    </a:gs>
                    <a:gs pos="100000">
                      <a:schemeClr val="accent1">
                        <a:shade val="48000"/>
                        <a:satMod val="120000"/>
                      </a:schemeClr>
                    </a:gs>
                  </a:gsLst>
                  <a:lin ang="5400000"/>
                </a:gradFill>
                <a:effectLst>
                  <a:reflection blurRad="12700" stA="50000" endPos="50000" dist="5000" dir="5400000" sy="-100000" rotWithShape="0"/>
                </a:effectLst>
                <a:latin typeface="+mn-lt"/>
                <a:ea typeface="+mn-ea"/>
                <a:cs typeface="+mn-cs"/>
              </a:rPr>
              <a:t>London</a:t>
            </a:r>
          </a:p>
        </xdr:txBody>
      </xdr:sp>
      <xdr:sp macro="" textlink="">
        <xdr:nvSpPr>
          <xdr:cNvPr id="3" name="Rounded Rectangle 2"/>
          <xdr:cNvSpPr/>
        </xdr:nvSpPr>
        <xdr:spPr>
          <a:xfrm>
            <a:off x="6710674" y="3442521"/>
            <a:ext cx="5943168" cy="514350"/>
          </a:xfrm>
          <a:prstGeom prst="roundRect">
            <a:avLst>
              <a:gd name="adj" fmla="val 16901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>
            <a:scene3d>
              <a:camera prst="orthographicFront">
                <a:rot lat="0" lon="0" rev="0"/>
              </a:camera>
              <a:lightRig rig="contrasting" dir="t">
                <a:rot lat="0" lon="0" rev="4500000"/>
              </a:lightRig>
            </a:scene3d>
            <a:sp3d contourW="6350" prstMaterial="metal">
              <a:bevelT w="127000" h="31750" prst="relaxedInset"/>
              <a:contourClr>
                <a:schemeClr val="accent1">
                  <a:shade val="75000"/>
                </a:schemeClr>
              </a:contourClr>
            </a:sp3d>
          </a:bodyPr>
          <a:lstStyle/>
          <a:p>
            <a:pPr algn="r"/>
            <a:r>
              <a:rPr lang="en-IE" sz="1600" b="1" cap="all" spc="0" noProof="0">
                <a:ln w="0"/>
                <a:gradFill flip="none">
                  <a:gsLst>
                    <a:gs pos="0">
                      <a:schemeClr val="accent1">
                        <a:tint val="75000"/>
                        <a:shade val="75000"/>
                        <a:satMod val="170000"/>
                      </a:schemeClr>
                    </a:gs>
                    <a:gs pos="49000">
                      <a:schemeClr val="accent1">
                        <a:tint val="88000"/>
                        <a:shade val="65000"/>
                        <a:satMod val="172000"/>
                      </a:schemeClr>
                    </a:gs>
                    <a:gs pos="50000">
                      <a:schemeClr val="accent1">
                        <a:shade val="65000"/>
                        <a:satMod val="130000"/>
                      </a:schemeClr>
                    </a:gs>
                    <a:gs pos="92000">
                      <a:schemeClr val="accent1">
                        <a:shade val="50000"/>
                        <a:satMod val="120000"/>
                      </a:schemeClr>
                    </a:gs>
                    <a:gs pos="100000">
                      <a:schemeClr val="accent1">
                        <a:shade val="48000"/>
                        <a:satMod val="120000"/>
                      </a:schemeClr>
                    </a:gs>
                  </a:gsLst>
                  <a:lin ang="5400000"/>
                </a:gradFill>
                <a:effectLst>
                  <a:reflection blurRad="12700" stA="50000" endPos="50000" dist="5000" dir="5400000" sy="-100000" rotWithShape="0"/>
                </a:effectLst>
                <a:latin typeface="+mn-lt"/>
                <a:ea typeface="+mn-ea"/>
                <a:cs typeface="+mn-cs"/>
              </a:rPr>
              <a:t>Belfast</a:t>
            </a:r>
            <a:endParaRPr lang="en-IE" sz="1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ounded Rectangle 3"/>
          <xdr:cNvSpPr/>
        </xdr:nvSpPr>
        <xdr:spPr>
          <a:xfrm>
            <a:off x="6705371" y="3960116"/>
            <a:ext cx="5943168" cy="514350"/>
          </a:xfrm>
          <a:prstGeom prst="roundRect">
            <a:avLst>
              <a:gd name="adj" fmla="val 12627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>
            <a:scene3d>
              <a:camera prst="orthographicFront">
                <a:rot lat="0" lon="0" rev="0"/>
              </a:camera>
              <a:lightRig rig="contrasting" dir="t">
                <a:rot lat="0" lon="0" rev="4500000"/>
              </a:lightRig>
            </a:scene3d>
            <a:sp3d contourW="6350" prstMaterial="metal">
              <a:bevelT w="127000" h="31750" prst="relaxedInset"/>
              <a:contourClr>
                <a:schemeClr val="accent1">
                  <a:shade val="75000"/>
                </a:schemeClr>
              </a:contourClr>
            </a:sp3d>
          </a:bodyPr>
          <a:lstStyle/>
          <a:p>
            <a:pPr algn="r"/>
            <a:r>
              <a:rPr lang="en-IE" sz="1600" b="1" cap="all" spc="0" noProof="0">
                <a:ln w="0"/>
                <a:gradFill flip="none">
                  <a:gsLst>
                    <a:gs pos="0">
                      <a:schemeClr val="accent1">
                        <a:tint val="75000"/>
                        <a:shade val="75000"/>
                        <a:satMod val="170000"/>
                      </a:schemeClr>
                    </a:gs>
                    <a:gs pos="49000">
                      <a:schemeClr val="accent1">
                        <a:tint val="88000"/>
                        <a:shade val="65000"/>
                        <a:satMod val="172000"/>
                      </a:schemeClr>
                    </a:gs>
                    <a:gs pos="50000">
                      <a:schemeClr val="accent1">
                        <a:shade val="65000"/>
                        <a:satMod val="130000"/>
                      </a:schemeClr>
                    </a:gs>
                    <a:gs pos="92000">
                      <a:schemeClr val="accent1">
                        <a:shade val="50000"/>
                        <a:satMod val="120000"/>
                      </a:schemeClr>
                    </a:gs>
                    <a:gs pos="100000">
                      <a:schemeClr val="accent1">
                        <a:shade val="48000"/>
                        <a:satMod val="120000"/>
                      </a:schemeClr>
                    </a:gs>
                  </a:gsLst>
                  <a:lin ang="5400000"/>
                </a:gradFill>
                <a:effectLst>
                  <a:reflection blurRad="12700" stA="50000" endPos="50000" dist="5000" dir="5400000" sy="-100000" rotWithShape="0"/>
                </a:effectLst>
                <a:latin typeface="+mn-lt"/>
                <a:ea typeface="+mn-ea"/>
                <a:cs typeface="+mn-cs"/>
              </a:rPr>
              <a:t>Bristol</a:t>
            </a:r>
            <a:endParaRPr lang="en-IE" sz="1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ounded Rectangle 4"/>
          <xdr:cNvSpPr/>
        </xdr:nvSpPr>
        <xdr:spPr>
          <a:xfrm>
            <a:off x="6701274" y="4472581"/>
            <a:ext cx="5943168" cy="1447799"/>
          </a:xfrm>
          <a:prstGeom prst="roundRect">
            <a:avLst>
              <a:gd name="adj" fmla="val 4080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>
            <a:scene3d>
              <a:camera prst="orthographicFront">
                <a:rot lat="0" lon="0" rev="0"/>
              </a:camera>
              <a:lightRig rig="contrasting" dir="t">
                <a:rot lat="0" lon="0" rev="4500000"/>
              </a:lightRig>
            </a:scene3d>
            <a:sp3d contourW="6350" prstMaterial="metal">
              <a:bevelT w="127000" h="31750" prst="relaxedInset"/>
              <a:contourClr>
                <a:schemeClr val="accent1">
                  <a:shade val="75000"/>
                </a:schemeClr>
              </a:contourClr>
            </a:sp3d>
          </a:bodyPr>
          <a:lstStyle/>
          <a:p>
            <a:pPr algn="r"/>
            <a:r>
              <a:rPr lang="en-IE" sz="1600" b="1" cap="all" spc="0" noProof="0">
                <a:ln w="0"/>
                <a:gradFill flip="none">
                  <a:gsLst>
                    <a:gs pos="0">
                      <a:schemeClr val="accent1">
                        <a:tint val="75000"/>
                        <a:shade val="75000"/>
                        <a:satMod val="170000"/>
                      </a:schemeClr>
                    </a:gs>
                    <a:gs pos="49000">
                      <a:schemeClr val="accent1">
                        <a:tint val="88000"/>
                        <a:shade val="65000"/>
                        <a:satMod val="172000"/>
                      </a:schemeClr>
                    </a:gs>
                    <a:gs pos="50000">
                      <a:schemeClr val="accent1">
                        <a:shade val="65000"/>
                        <a:satMod val="130000"/>
                      </a:schemeClr>
                    </a:gs>
                    <a:gs pos="92000">
                      <a:schemeClr val="accent1">
                        <a:shade val="50000"/>
                        <a:satMod val="120000"/>
                      </a:schemeClr>
                    </a:gs>
                    <a:gs pos="100000">
                      <a:schemeClr val="accent1">
                        <a:shade val="48000"/>
                        <a:satMod val="120000"/>
                      </a:schemeClr>
                    </a:gs>
                  </a:gsLst>
                  <a:lin ang="5400000"/>
                </a:gradFill>
                <a:effectLst>
                  <a:reflection blurRad="12700" stA="50000" endPos="50000" dist="5000" dir="5400000" sy="-100000" rotWithShape="0"/>
                </a:effectLst>
                <a:latin typeface="+mn-lt"/>
                <a:ea typeface="+mn-ea"/>
                <a:cs typeface="+mn-cs"/>
              </a:rPr>
              <a:t>Dublin</a:t>
            </a:r>
            <a:endParaRPr lang="en-IE" sz="1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</xdr:col>
      <xdr:colOff>24970</xdr:colOff>
      <xdr:row>8</xdr:row>
      <xdr:rowOff>114300</xdr:rowOff>
    </xdr:from>
    <xdr:to>
      <xdr:col>18</xdr:col>
      <xdr:colOff>103972</xdr:colOff>
      <xdr:row>31</xdr:row>
      <xdr:rowOff>109538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28575</xdr:colOff>
      <xdr:row>15</xdr:row>
      <xdr:rowOff>47625</xdr:rowOff>
    </xdr:from>
    <xdr:to>
      <xdr:col>17</xdr:col>
      <xdr:colOff>390525</xdr:colOff>
      <xdr:row>16</xdr:row>
      <xdr:rowOff>133350</xdr:rowOff>
    </xdr:to>
    <xdr:sp macro="" textlink="">
      <xdr:nvSpPr>
        <xdr:cNvPr id="7" name="TextBox 1"/>
        <xdr:cNvSpPr txBox="1"/>
      </xdr:nvSpPr>
      <xdr:spPr>
        <a:xfrm>
          <a:off x="11001375" y="1571625"/>
          <a:ext cx="361950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IE" sz="1600" b="1"/>
            <a:t>m</a:t>
          </a:r>
        </a:p>
      </xdr:txBody>
    </xdr:sp>
    <xdr:clientData/>
  </xdr:twoCellAnchor>
  <xdr:twoCellAnchor>
    <xdr:from>
      <xdr:col>15</xdr:col>
      <xdr:colOff>161925</xdr:colOff>
      <xdr:row>17</xdr:row>
      <xdr:rowOff>161925</xdr:rowOff>
    </xdr:from>
    <xdr:to>
      <xdr:col>15</xdr:col>
      <xdr:colOff>523875</xdr:colOff>
      <xdr:row>19</xdr:row>
      <xdr:rowOff>57150</xdr:rowOff>
    </xdr:to>
    <xdr:sp macro="" textlink="">
      <xdr:nvSpPr>
        <xdr:cNvPr id="8" name="TextBox 1"/>
        <xdr:cNvSpPr txBox="1"/>
      </xdr:nvSpPr>
      <xdr:spPr>
        <a:xfrm>
          <a:off x="9915525" y="2066925"/>
          <a:ext cx="361950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IE" sz="1600" b="1"/>
            <a:t>m</a:t>
          </a:r>
        </a:p>
      </xdr:txBody>
    </xdr:sp>
    <xdr:clientData/>
  </xdr:twoCellAnchor>
  <xdr:twoCellAnchor>
    <xdr:from>
      <xdr:col>12</xdr:col>
      <xdr:colOff>542925</xdr:colOff>
      <xdr:row>20</xdr:row>
      <xdr:rowOff>104775</xdr:rowOff>
    </xdr:from>
    <xdr:to>
      <xdr:col>13</xdr:col>
      <xdr:colOff>295275</xdr:colOff>
      <xdr:row>22</xdr:row>
      <xdr:rowOff>0</xdr:rowOff>
    </xdr:to>
    <xdr:sp macro="" textlink="">
      <xdr:nvSpPr>
        <xdr:cNvPr id="9" name="TextBox 1"/>
        <xdr:cNvSpPr txBox="1"/>
      </xdr:nvSpPr>
      <xdr:spPr>
        <a:xfrm>
          <a:off x="8467725" y="2581275"/>
          <a:ext cx="361950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IE" sz="1600" b="1"/>
            <a:t>m</a:t>
          </a:r>
        </a:p>
      </xdr:txBody>
    </xdr:sp>
    <xdr:clientData/>
  </xdr:twoCellAnchor>
  <xdr:twoCellAnchor>
    <xdr:from>
      <xdr:col>11</xdr:col>
      <xdr:colOff>276225</xdr:colOff>
      <xdr:row>23</xdr:row>
      <xdr:rowOff>19050</xdr:rowOff>
    </xdr:from>
    <xdr:to>
      <xdr:col>12</xdr:col>
      <xdr:colOff>28575</xdr:colOff>
      <xdr:row>24</xdr:row>
      <xdr:rowOff>104775</xdr:rowOff>
    </xdr:to>
    <xdr:sp macro="" textlink="">
      <xdr:nvSpPr>
        <xdr:cNvPr id="10" name="TextBox 1"/>
        <xdr:cNvSpPr txBox="1"/>
      </xdr:nvSpPr>
      <xdr:spPr>
        <a:xfrm>
          <a:off x="7591425" y="3067050"/>
          <a:ext cx="361950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IE" sz="1600" b="1"/>
            <a:t>m</a:t>
          </a:r>
        </a:p>
      </xdr:txBody>
    </xdr:sp>
    <xdr:clientData/>
  </xdr:twoCellAnchor>
  <xdr:twoCellAnchor>
    <xdr:from>
      <xdr:col>13</xdr:col>
      <xdr:colOff>114300</xdr:colOff>
      <xdr:row>25</xdr:row>
      <xdr:rowOff>133350</xdr:rowOff>
    </xdr:from>
    <xdr:to>
      <xdr:col>13</xdr:col>
      <xdr:colOff>476250</xdr:colOff>
      <xdr:row>27</xdr:row>
      <xdr:rowOff>28575</xdr:rowOff>
    </xdr:to>
    <xdr:sp macro="" textlink="">
      <xdr:nvSpPr>
        <xdr:cNvPr id="11" name="TextBox 1"/>
        <xdr:cNvSpPr txBox="1"/>
      </xdr:nvSpPr>
      <xdr:spPr>
        <a:xfrm>
          <a:off x="8648700" y="3562350"/>
          <a:ext cx="361950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IE" sz="1600" b="1"/>
            <a:t>m</a:t>
          </a:r>
        </a:p>
      </xdr:txBody>
    </xdr:sp>
    <xdr:clientData/>
  </xdr:twoCellAnchor>
  <xdr:twoCellAnchor>
    <xdr:from>
      <xdr:col>12</xdr:col>
      <xdr:colOff>542925</xdr:colOff>
      <xdr:row>28</xdr:row>
      <xdr:rowOff>57150</xdr:rowOff>
    </xdr:from>
    <xdr:to>
      <xdr:col>13</xdr:col>
      <xdr:colOff>295275</xdr:colOff>
      <xdr:row>29</xdr:row>
      <xdr:rowOff>142875</xdr:rowOff>
    </xdr:to>
    <xdr:sp macro="" textlink="">
      <xdr:nvSpPr>
        <xdr:cNvPr id="12" name="TextBox 1"/>
        <xdr:cNvSpPr txBox="1"/>
      </xdr:nvSpPr>
      <xdr:spPr>
        <a:xfrm>
          <a:off x="8467725" y="4057650"/>
          <a:ext cx="361950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IE" sz="1600" b="1"/>
            <a:t>m</a:t>
          </a:r>
        </a:p>
      </xdr:txBody>
    </xdr:sp>
    <xdr:clientData/>
  </xdr:twoCellAnchor>
  <xdr:twoCellAnchor>
    <xdr:from>
      <xdr:col>0</xdr:col>
      <xdr:colOff>145676</xdr:colOff>
      <xdr:row>1</xdr:row>
      <xdr:rowOff>44823</xdr:rowOff>
    </xdr:from>
    <xdr:to>
      <xdr:col>0</xdr:col>
      <xdr:colOff>1019735</xdr:colOff>
      <xdr:row>2</xdr:row>
      <xdr:rowOff>168089</xdr:rowOff>
    </xdr:to>
    <xdr:sp macro="[0]!Home" textlink="">
      <xdr:nvSpPr>
        <xdr:cNvPr id="15" name="Rectangle 14"/>
        <xdr:cNvSpPr/>
      </xdr:nvSpPr>
      <xdr:spPr>
        <a:xfrm>
          <a:off x="145676" y="112058"/>
          <a:ext cx="874059" cy="582707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7</xdr:col>
      <xdr:colOff>370357</xdr:colOff>
      <xdr:row>1</xdr:row>
      <xdr:rowOff>59390</xdr:rowOff>
    </xdr:from>
    <xdr:to>
      <xdr:col>9</xdr:col>
      <xdr:colOff>407897</xdr:colOff>
      <xdr:row>3</xdr:row>
      <xdr:rowOff>40340</xdr:rowOff>
    </xdr:to>
    <xdr:sp macro="[0]!Section5" textlink="">
      <xdr:nvSpPr>
        <xdr:cNvPr id="16" name="Right Arrow 15"/>
        <xdr:cNvSpPr/>
      </xdr:nvSpPr>
      <xdr:spPr>
        <a:xfrm flipH="1">
          <a:off x="5973298" y="126625"/>
          <a:ext cx="1247775" cy="642097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5</a:t>
          </a:r>
        </a:p>
      </xdr:txBody>
    </xdr: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0.73234</cdr:x>
      <cdr:y>0.17628</cdr:y>
    </cdr:from>
    <cdr:to>
      <cdr:x>0.77756</cdr:x>
      <cdr:y>0.23939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61480" y="771525"/>
          <a:ext cx="3619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E" sz="1600" b="1"/>
            <a:t>m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447675</xdr:colOff>
      <xdr:row>1</xdr:row>
      <xdr:rowOff>47625</xdr:rowOff>
    </xdr:from>
    <xdr:to>
      <xdr:col>4</xdr:col>
      <xdr:colOff>1695450</xdr:colOff>
      <xdr:row>3</xdr:row>
      <xdr:rowOff>28575</xdr:rowOff>
    </xdr:to>
    <xdr:sp macro="[0]!Section5" textlink="">
      <xdr:nvSpPr>
        <xdr:cNvPr id="3" name="Right Arrow 2"/>
        <xdr:cNvSpPr/>
      </xdr:nvSpPr>
      <xdr:spPr>
        <a:xfrm flipH="1">
          <a:off x="4648200" y="114300"/>
          <a:ext cx="1247775" cy="638175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5</a:t>
          </a:r>
        </a:p>
      </xdr:txBody>
    </xdr:sp>
    <xdr:clientData/>
  </xdr:twoCellAnchor>
  <xdr:twoCellAnchor editAs="oneCell">
    <xdr:from>
      <xdr:col>4</xdr:col>
      <xdr:colOff>952500</xdr:colOff>
      <xdr:row>8</xdr:row>
      <xdr:rowOff>100853</xdr:rowOff>
    </xdr:from>
    <xdr:to>
      <xdr:col>11</xdr:col>
      <xdr:colOff>455930</xdr:colOff>
      <xdr:row>28</xdr:row>
      <xdr:rowOff>86248</xdr:rowOff>
    </xdr:to>
    <xdr:pic>
      <xdr:nvPicPr>
        <xdr:cNvPr id="6" name="Picture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28" t="2901" r="1835" b="2897"/>
        <a:stretch/>
      </xdr:blipFill>
      <xdr:spPr bwMode="auto">
        <a:xfrm>
          <a:off x="5154706" y="1804147"/>
          <a:ext cx="4837430" cy="3795395"/>
        </a:xfrm>
        <a:prstGeom prst="rect">
          <a:avLst/>
        </a:prstGeom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2</xdr:col>
      <xdr:colOff>933450</xdr:colOff>
      <xdr:row>8</xdr:row>
      <xdr:rowOff>138112</xdr:rowOff>
    </xdr:from>
    <xdr:to>
      <xdr:col>4</xdr:col>
      <xdr:colOff>1476375</xdr:colOff>
      <xdr:row>23</xdr:row>
      <xdr:rowOff>23812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447675</xdr:colOff>
      <xdr:row>1</xdr:row>
      <xdr:rowOff>47625</xdr:rowOff>
    </xdr:from>
    <xdr:to>
      <xdr:col>4</xdr:col>
      <xdr:colOff>1695450</xdr:colOff>
      <xdr:row>3</xdr:row>
      <xdr:rowOff>28575</xdr:rowOff>
    </xdr:to>
    <xdr:sp macro="[0]!Section5" textlink="">
      <xdr:nvSpPr>
        <xdr:cNvPr id="7" name="Right Arrow 6"/>
        <xdr:cNvSpPr/>
      </xdr:nvSpPr>
      <xdr:spPr>
        <a:xfrm flipH="1">
          <a:off x="6667500" y="114300"/>
          <a:ext cx="1247775" cy="638175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5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5</xdr:col>
      <xdr:colOff>285750</xdr:colOff>
      <xdr:row>1</xdr:row>
      <xdr:rowOff>133350</xdr:rowOff>
    </xdr:from>
    <xdr:to>
      <xdr:col>7</xdr:col>
      <xdr:colOff>314325</xdr:colOff>
      <xdr:row>3</xdr:row>
      <xdr:rowOff>114300</xdr:rowOff>
    </xdr:to>
    <xdr:sp macro="[0]!Section5" textlink="">
      <xdr:nvSpPr>
        <xdr:cNvPr id="4" name="Right Arrow 3"/>
        <xdr:cNvSpPr/>
      </xdr:nvSpPr>
      <xdr:spPr>
        <a:xfrm flipH="1">
          <a:off x="6115050" y="200025"/>
          <a:ext cx="1247775" cy="638175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5</a:t>
          </a:r>
        </a:p>
      </xdr:txBody>
    </xdr:sp>
    <xdr:clientData/>
  </xdr:twoCellAnchor>
  <xdr:twoCellAnchor>
    <xdr:from>
      <xdr:col>0</xdr:col>
      <xdr:colOff>330493</xdr:colOff>
      <xdr:row>21</xdr:row>
      <xdr:rowOff>80960</xdr:rowOff>
    </xdr:from>
    <xdr:to>
      <xdr:col>13</xdr:col>
      <xdr:colOff>78440</xdr:colOff>
      <xdr:row>54</xdr:row>
      <xdr:rowOff>156882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67234</xdr:rowOff>
    </xdr:from>
    <xdr:ext cx="9753600" cy="5723965"/>
    <xdr:pic>
      <xdr:nvPicPr>
        <xdr:cNvPr id="2" name="Picture 1" descr="green-farm-and-blue-sk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91234"/>
          <a:ext cx="9753600" cy="5723965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9</xdr:row>
      <xdr:rowOff>133349</xdr:rowOff>
    </xdr:from>
    <xdr:to>
      <xdr:col>15</xdr:col>
      <xdr:colOff>57150</xdr:colOff>
      <xdr:row>25</xdr:row>
      <xdr:rowOff>28575</xdr:rowOff>
    </xdr:to>
    <xdr:grpSp>
      <xdr:nvGrpSpPr>
        <xdr:cNvPr id="3" name="Group 2"/>
        <xdr:cNvGrpSpPr/>
      </xdr:nvGrpSpPr>
      <xdr:grpSpPr>
        <a:xfrm>
          <a:off x="605118" y="1847849"/>
          <a:ext cx="8528797" cy="2943226"/>
          <a:chOff x="1847850" y="933449"/>
          <a:chExt cx="8591550" cy="2943226"/>
        </a:xfrm>
        <a:scene3d>
          <a:camera prst="perspectiveLeft"/>
          <a:lightRig rig="threePt" dir="t"/>
        </a:scene3d>
      </xdr:grpSpPr>
      <xdr:sp macro="" textlink="">
        <xdr:nvSpPr>
          <xdr:cNvPr id="4" name="Rectangle 3"/>
          <xdr:cNvSpPr/>
        </xdr:nvSpPr>
        <xdr:spPr>
          <a:xfrm>
            <a:off x="7315200" y="1733550"/>
            <a:ext cx="3057525" cy="2114550"/>
          </a:xfrm>
          <a:prstGeom prst="rect">
            <a:avLst/>
          </a:prstGeom>
          <a:blipFill dpi="0" rotWithShape="1">
            <a:blip xmlns:r="http://schemas.openxmlformats.org/officeDocument/2006/relationships" r:embed="rId2">
              <a:alphaModFix amt="86000"/>
            </a:blip>
            <a:srcRect/>
            <a:stretch>
              <a:fillRect/>
            </a:stretch>
          </a:blipFill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1971675" y="2085975"/>
            <a:ext cx="2286000" cy="173355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6" name="Trapezoid 5"/>
          <xdr:cNvSpPr/>
        </xdr:nvSpPr>
        <xdr:spPr>
          <a:xfrm>
            <a:off x="1847850" y="1800225"/>
            <a:ext cx="3429000" cy="514350"/>
          </a:xfrm>
          <a:prstGeom prst="trapezoid">
            <a:avLst/>
          </a:prstGeom>
          <a:blipFill>
            <a:blip xmlns:r="http://schemas.openxmlformats.org/officeDocument/2006/relationships" r:embed="rId3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4238625" y="1733550"/>
            <a:ext cx="3057525" cy="2085975"/>
          </a:xfrm>
          <a:prstGeom prst="rect">
            <a:avLst/>
          </a:prstGeom>
          <a:blipFill>
            <a:blip xmlns:r="http://schemas.openxmlformats.org/officeDocument/2006/relationships" r:embed="rId4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8" name="Trapezoid 7"/>
          <xdr:cNvSpPr/>
        </xdr:nvSpPr>
        <xdr:spPr>
          <a:xfrm>
            <a:off x="4152900" y="1295400"/>
            <a:ext cx="3543300" cy="514350"/>
          </a:xfrm>
          <a:prstGeom prst="trapezoid">
            <a:avLst/>
          </a:prstGeom>
          <a:blipFill>
            <a:blip xmlns:r="http://schemas.openxmlformats.org/officeDocument/2006/relationships" r:embed="rId3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9" name="Trapezoid 8"/>
          <xdr:cNvSpPr/>
        </xdr:nvSpPr>
        <xdr:spPr>
          <a:xfrm>
            <a:off x="7210425" y="1295400"/>
            <a:ext cx="3228975" cy="514350"/>
          </a:xfrm>
          <a:prstGeom prst="trapezoid">
            <a:avLst/>
          </a:prstGeom>
          <a:blipFill>
            <a:blip xmlns:r="http://schemas.openxmlformats.org/officeDocument/2006/relationships" r:embed="rId3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4638675" y="1962150"/>
            <a:ext cx="457200" cy="657225"/>
          </a:xfrm>
          <a:prstGeom prst="rect">
            <a:avLst/>
          </a:prstGeom>
          <a:blipFill>
            <a:blip xmlns:r="http://schemas.openxmlformats.org/officeDocument/2006/relationships" r:embed="rId5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5495925" y="1971675"/>
            <a:ext cx="457200" cy="657225"/>
          </a:xfrm>
          <a:prstGeom prst="rect">
            <a:avLst/>
          </a:prstGeom>
          <a:blipFill>
            <a:blip xmlns:r="http://schemas.openxmlformats.org/officeDocument/2006/relationships" r:embed="rId5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6362700" y="1990725"/>
            <a:ext cx="457200" cy="657225"/>
          </a:xfrm>
          <a:prstGeom prst="rect">
            <a:avLst/>
          </a:prstGeom>
          <a:blipFill>
            <a:blip xmlns:r="http://schemas.openxmlformats.org/officeDocument/2006/relationships" r:embed="rId5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5057775" y="2828925"/>
            <a:ext cx="457200" cy="657225"/>
          </a:xfrm>
          <a:prstGeom prst="rect">
            <a:avLst/>
          </a:prstGeom>
          <a:blipFill>
            <a:blip xmlns:r="http://schemas.openxmlformats.org/officeDocument/2006/relationships" r:embed="rId5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5991225" y="2828925"/>
            <a:ext cx="457200" cy="657225"/>
          </a:xfrm>
          <a:prstGeom prst="rect">
            <a:avLst/>
          </a:prstGeom>
          <a:blipFill>
            <a:blip xmlns:r="http://schemas.openxmlformats.org/officeDocument/2006/relationships" r:embed="rId5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562475" y="2590800"/>
            <a:ext cx="571500" cy="76200"/>
          </a:xfrm>
          <a:prstGeom prst="rect">
            <a:avLst/>
          </a:prstGeom>
          <a:blipFill>
            <a:blip xmlns:r="http://schemas.openxmlformats.org/officeDocument/2006/relationships" r:embed="rId6" cstate="print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5429250" y="2590800"/>
            <a:ext cx="600075" cy="76200"/>
          </a:xfrm>
          <a:prstGeom prst="rect">
            <a:avLst/>
          </a:prstGeom>
          <a:blipFill>
            <a:blip xmlns:r="http://schemas.openxmlformats.org/officeDocument/2006/relationships" r:embed="rId7" cstate="print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6305550" y="2600325"/>
            <a:ext cx="571500" cy="76200"/>
          </a:xfrm>
          <a:prstGeom prst="rect">
            <a:avLst/>
          </a:prstGeom>
          <a:blipFill>
            <a:blip xmlns:r="http://schemas.openxmlformats.org/officeDocument/2006/relationships" r:embed="rId6" cstate="print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991100" y="3457575"/>
            <a:ext cx="571500" cy="76200"/>
          </a:xfrm>
          <a:prstGeom prst="rect">
            <a:avLst/>
          </a:prstGeom>
          <a:blipFill>
            <a:blip xmlns:r="http://schemas.openxmlformats.org/officeDocument/2006/relationships" r:embed="rId6" cstate="print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5924550" y="3438525"/>
            <a:ext cx="571500" cy="76200"/>
          </a:xfrm>
          <a:prstGeom prst="rect">
            <a:avLst/>
          </a:prstGeom>
          <a:blipFill>
            <a:blip xmlns:r="http://schemas.openxmlformats.org/officeDocument/2006/relationships" r:embed="rId6" cstate="print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8753475" y="1019176"/>
            <a:ext cx="295275" cy="285750"/>
          </a:xfrm>
          <a:prstGeom prst="rect">
            <a:avLst/>
          </a:prstGeom>
          <a:blipFill>
            <a:blip xmlns:r="http://schemas.openxmlformats.org/officeDocument/2006/relationships" r:embed="rId8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21" name="Rectangle 20"/>
          <xdr:cNvSpPr/>
        </xdr:nvSpPr>
        <xdr:spPr>
          <a:xfrm flipH="1">
            <a:off x="8848725" y="933449"/>
            <a:ext cx="95250" cy="104775"/>
          </a:xfrm>
          <a:prstGeom prst="rect">
            <a:avLst/>
          </a:prstGeom>
          <a:solidFill>
            <a:schemeClr val="tx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2381250" y="2695575"/>
            <a:ext cx="1343025" cy="1123950"/>
          </a:xfrm>
          <a:prstGeom prst="rect">
            <a:avLst/>
          </a:prstGeom>
          <a:blipFill>
            <a:blip xmlns:r="http://schemas.openxmlformats.org/officeDocument/2006/relationships" r:embed="rId9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8296275" y="2743200"/>
            <a:ext cx="1152525" cy="1114425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24" name="Trapezoid 23"/>
          <xdr:cNvSpPr/>
        </xdr:nvSpPr>
        <xdr:spPr>
          <a:xfrm>
            <a:off x="8248650" y="2457450"/>
            <a:ext cx="1247775" cy="390525"/>
          </a:xfrm>
          <a:prstGeom prst="trapezoid">
            <a:avLst/>
          </a:prstGeom>
          <a:blipFill>
            <a:blip xmlns:r="http://schemas.openxmlformats.org/officeDocument/2006/relationships" r:embed="rId3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8429625" y="2943225"/>
            <a:ext cx="914400" cy="485775"/>
          </a:xfrm>
          <a:prstGeom prst="rect">
            <a:avLst/>
          </a:prstGeom>
          <a:blipFill>
            <a:blip xmlns:r="http://schemas.openxmlformats.org/officeDocument/2006/relationships" r:embed="rId5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9458325" y="3771900"/>
            <a:ext cx="257175" cy="104775"/>
          </a:xfrm>
          <a:prstGeom prst="rect">
            <a:avLst/>
          </a:prstGeom>
          <a:blipFill>
            <a:blip xmlns:r="http://schemas.openxmlformats.org/officeDocument/2006/relationships" r:embed="rId10" cstate="print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7591425" y="1962150"/>
            <a:ext cx="457200" cy="657225"/>
          </a:xfrm>
          <a:prstGeom prst="rect">
            <a:avLst/>
          </a:prstGeom>
          <a:blipFill>
            <a:blip xmlns:r="http://schemas.openxmlformats.org/officeDocument/2006/relationships" r:embed="rId5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9667875" y="1962150"/>
            <a:ext cx="457200" cy="657225"/>
          </a:xfrm>
          <a:prstGeom prst="rect">
            <a:avLst/>
          </a:prstGeom>
          <a:blipFill>
            <a:blip xmlns:r="http://schemas.openxmlformats.org/officeDocument/2006/relationships" r:embed="rId5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7600950" y="2790825"/>
            <a:ext cx="457200" cy="657225"/>
          </a:xfrm>
          <a:prstGeom prst="rect">
            <a:avLst/>
          </a:prstGeom>
          <a:blipFill>
            <a:blip xmlns:r="http://schemas.openxmlformats.org/officeDocument/2006/relationships" r:embed="rId5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9677400" y="2771775"/>
            <a:ext cx="457200" cy="657225"/>
          </a:xfrm>
          <a:prstGeom prst="rect">
            <a:avLst/>
          </a:prstGeom>
          <a:blipFill>
            <a:blip xmlns:r="http://schemas.openxmlformats.org/officeDocument/2006/relationships" r:embed="rId5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7524750" y="2562225"/>
            <a:ext cx="571500" cy="76200"/>
          </a:xfrm>
          <a:prstGeom prst="rect">
            <a:avLst/>
          </a:prstGeom>
          <a:blipFill>
            <a:blip xmlns:r="http://schemas.openxmlformats.org/officeDocument/2006/relationships" r:embed="rId6" cstate="print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32" name="Rectangle 31"/>
          <xdr:cNvSpPr/>
        </xdr:nvSpPr>
        <xdr:spPr>
          <a:xfrm>
            <a:off x="7534275" y="3400425"/>
            <a:ext cx="571500" cy="76200"/>
          </a:xfrm>
          <a:prstGeom prst="rect">
            <a:avLst/>
          </a:prstGeom>
          <a:blipFill>
            <a:blip xmlns:r="http://schemas.openxmlformats.org/officeDocument/2006/relationships" r:embed="rId6" cstate="print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33" name="Rectangle 32"/>
          <xdr:cNvSpPr/>
        </xdr:nvSpPr>
        <xdr:spPr>
          <a:xfrm>
            <a:off x="9610725" y="2571750"/>
            <a:ext cx="571500" cy="76200"/>
          </a:xfrm>
          <a:prstGeom prst="rect">
            <a:avLst/>
          </a:prstGeom>
          <a:blipFill>
            <a:blip xmlns:r="http://schemas.openxmlformats.org/officeDocument/2006/relationships" r:embed="rId6" cstate="print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34" name="Rectangle 33"/>
          <xdr:cNvSpPr/>
        </xdr:nvSpPr>
        <xdr:spPr>
          <a:xfrm>
            <a:off x="9610725" y="3400425"/>
            <a:ext cx="571500" cy="76200"/>
          </a:xfrm>
          <a:prstGeom prst="rect">
            <a:avLst/>
          </a:prstGeom>
          <a:blipFill>
            <a:blip xmlns:r="http://schemas.openxmlformats.org/officeDocument/2006/relationships" r:embed="rId6" cstate="print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sp macro="" textlink="">
        <xdr:nvSpPr>
          <xdr:cNvPr id="35" name="Rectangle 34"/>
          <xdr:cNvSpPr/>
        </xdr:nvSpPr>
        <xdr:spPr>
          <a:xfrm>
            <a:off x="8381999" y="3409949"/>
            <a:ext cx="1000125" cy="66675"/>
          </a:xfrm>
          <a:prstGeom prst="rect">
            <a:avLst/>
          </a:prstGeom>
          <a:blipFill>
            <a:blip xmlns:r="http://schemas.openxmlformats.org/officeDocument/2006/relationships" r:embed="rId11"/>
            <a:stretch>
              <a:fillRect/>
            </a:stretch>
          </a:blip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E" sz="1100"/>
          </a:p>
        </xdr:txBody>
      </xdr:sp>
      <xdr:grpSp>
        <xdr:nvGrpSpPr>
          <xdr:cNvPr id="36" name="Group 35"/>
          <xdr:cNvGrpSpPr/>
        </xdr:nvGrpSpPr>
        <xdr:grpSpPr>
          <a:xfrm>
            <a:off x="7315200" y="1952625"/>
            <a:ext cx="152400" cy="1876425"/>
            <a:chOff x="7315200" y="1952625"/>
            <a:chExt cx="152400" cy="1876425"/>
          </a:xfrm>
        </xdr:grpSpPr>
        <xdr:sp macro="" textlink="">
          <xdr:nvSpPr>
            <xdr:cNvPr id="82" name="Rectangle 81"/>
            <xdr:cNvSpPr/>
          </xdr:nvSpPr>
          <xdr:spPr>
            <a:xfrm>
              <a:off x="7315200" y="37052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83" name="Rectangle 82"/>
            <xdr:cNvSpPr/>
          </xdr:nvSpPr>
          <xdr:spPr>
            <a:xfrm>
              <a:off x="7315200" y="34385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84" name="Rectangle 83"/>
            <xdr:cNvSpPr/>
          </xdr:nvSpPr>
          <xdr:spPr>
            <a:xfrm>
              <a:off x="7324725" y="31718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85" name="Rectangle 84"/>
            <xdr:cNvSpPr/>
          </xdr:nvSpPr>
          <xdr:spPr>
            <a:xfrm>
              <a:off x="7324725" y="291465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86" name="Rectangle 85"/>
            <xdr:cNvSpPr/>
          </xdr:nvSpPr>
          <xdr:spPr>
            <a:xfrm>
              <a:off x="7334250" y="264795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87" name="Rectangle 86"/>
            <xdr:cNvSpPr/>
          </xdr:nvSpPr>
          <xdr:spPr>
            <a:xfrm>
              <a:off x="7324725" y="240030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88" name="Rectangle 87"/>
            <xdr:cNvSpPr/>
          </xdr:nvSpPr>
          <xdr:spPr>
            <a:xfrm>
              <a:off x="7334250" y="216217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89" name="Rectangle 88"/>
            <xdr:cNvSpPr/>
          </xdr:nvSpPr>
          <xdr:spPr>
            <a:xfrm>
              <a:off x="7334250" y="19526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</xdr:grpSp>
      <xdr:grpSp>
        <xdr:nvGrpSpPr>
          <xdr:cNvPr id="37" name="Group 36"/>
          <xdr:cNvGrpSpPr/>
        </xdr:nvGrpSpPr>
        <xdr:grpSpPr>
          <a:xfrm>
            <a:off x="10201275" y="1952625"/>
            <a:ext cx="152400" cy="1876425"/>
            <a:chOff x="7315200" y="1952625"/>
            <a:chExt cx="152400" cy="1876425"/>
          </a:xfrm>
        </xdr:grpSpPr>
        <xdr:sp macro="" textlink="">
          <xdr:nvSpPr>
            <xdr:cNvPr id="74" name="Rectangle 73"/>
            <xdr:cNvSpPr/>
          </xdr:nvSpPr>
          <xdr:spPr>
            <a:xfrm>
              <a:off x="7315200" y="37052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75" name="Rectangle 74"/>
            <xdr:cNvSpPr/>
          </xdr:nvSpPr>
          <xdr:spPr>
            <a:xfrm>
              <a:off x="7315200" y="34385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76" name="Rectangle 75"/>
            <xdr:cNvSpPr/>
          </xdr:nvSpPr>
          <xdr:spPr>
            <a:xfrm>
              <a:off x="7324725" y="31718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77" name="Rectangle 76"/>
            <xdr:cNvSpPr/>
          </xdr:nvSpPr>
          <xdr:spPr>
            <a:xfrm>
              <a:off x="7324725" y="291465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78" name="Rectangle 77"/>
            <xdr:cNvSpPr/>
          </xdr:nvSpPr>
          <xdr:spPr>
            <a:xfrm>
              <a:off x="7334250" y="264795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79" name="Rectangle 78"/>
            <xdr:cNvSpPr/>
          </xdr:nvSpPr>
          <xdr:spPr>
            <a:xfrm>
              <a:off x="7324725" y="240030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80" name="Rectangle 79"/>
            <xdr:cNvSpPr/>
          </xdr:nvSpPr>
          <xdr:spPr>
            <a:xfrm>
              <a:off x="7334250" y="216217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81" name="Rectangle 80"/>
            <xdr:cNvSpPr/>
          </xdr:nvSpPr>
          <xdr:spPr>
            <a:xfrm>
              <a:off x="7334250" y="19526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</xdr:grpSp>
      <xdr:grpSp>
        <xdr:nvGrpSpPr>
          <xdr:cNvPr id="38" name="Group 37"/>
          <xdr:cNvGrpSpPr/>
        </xdr:nvGrpSpPr>
        <xdr:grpSpPr>
          <a:xfrm>
            <a:off x="4248150" y="1933575"/>
            <a:ext cx="152400" cy="1876425"/>
            <a:chOff x="7315200" y="1952625"/>
            <a:chExt cx="152400" cy="1876425"/>
          </a:xfrm>
        </xdr:grpSpPr>
        <xdr:sp macro="" textlink="">
          <xdr:nvSpPr>
            <xdr:cNvPr id="66" name="Rectangle 65"/>
            <xdr:cNvSpPr/>
          </xdr:nvSpPr>
          <xdr:spPr>
            <a:xfrm>
              <a:off x="7315200" y="37052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67" name="Rectangle 66"/>
            <xdr:cNvSpPr/>
          </xdr:nvSpPr>
          <xdr:spPr>
            <a:xfrm>
              <a:off x="7315200" y="34385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68" name="Rectangle 67"/>
            <xdr:cNvSpPr/>
          </xdr:nvSpPr>
          <xdr:spPr>
            <a:xfrm>
              <a:off x="7324725" y="31718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69" name="Rectangle 68"/>
            <xdr:cNvSpPr/>
          </xdr:nvSpPr>
          <xdr:spPr>
            <a:xfrm>
              <a:off x="7324725" y="291465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70" name="Rectangle 69"/>
            <xdr:cNvSpPr/>
          </xdr:nvSpPr>
          <xdr:spPr>
            <a:xfrm>
              <a:off x="7334250" y="264795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71" name="Rectangle 70"/>
            <xdr:cNvSpPr/>
          </xdr:nvSpPr>
          <xdr:spPr>
            <a:xfrm>
              <a:off x="7324725" y="240030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72" name="Rectangle 71"/>
            <xdr:cNvSpPr/>
          </xdr:nvSpPr>
          <xdr:spPr>
            <a:xfrm>
              <a:off x="7334250" y="216217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73" name="Rectangle 72"/>
            <xdr:cNvSpPr/>
          </xdr:nvSpPr>
          <xdr:spPr>
            <a:xfrm>
              <a:off x="7334250" y="19526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</xdr:grpSp>
      <xdr:grpSp>
        <xdr:nvGrpSpPr>
          <xdr:cNvPr id="39" name="Group 38"/>
          <xdr:cNvGrpSpPr/>
        </xdr:nvGrpSpPr>
        <xdr:grpSpPr>
          <a:xfrm>
            <a:off x="1971675" y="2324101"/>
            <a:ext cx="171450" cy="1504950"/>
            <a:chOff x="7315200" y="1952625"/>
            <a:chExt cx="152400" cy="1876425"/>
          </a:xfrm>
        </xdr:grpSpPr>
        <xdr:sp macro="" textlink="">
          <xdr:nvSpPr>
            <xdr:cNvPr id="58" name="Rectangle 57"/>
            <xdr:cNvSpPr/>
          </xdr:nvSpPr>
          <xdr:spPr>
            <a:xfrm>
              <a:off x="7315200" y="37052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59" name="Rectangle 58"/>
            <xdr:cNvSpPr/>
          </xdr:nvSpPr>
          <xdr:spPr>
            <a:xfrm>
              <a:off x="7315200" y="34385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60" name="Rectangle 59"/>
            <xdr:cNvSpPr/>
          </xdr:nvSpPr>
          <xdr:spPr>
            <a:xfrm>
              <a:off x="7324725" y="31718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61" name="Rectangle 60"/>
            <xdr:cNvSpPr/>
          </xdr:nvSpPr>
          <xdr:spPr>
            <a:xfrm>
              <a:off x="7324725" y="291465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62" name="Rectangle 61"/>
            <xdr:cNvSpPr/>
          </xdr:nvSpPr>
          <xdr:spPr>
            <a:xfrm>
              <a:off x="7334250" y="264795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63" name="Rectangle 62"/>
            <xdr:cNvSpPr/>
          </xdr:nvSpPr>
          <xdr:spPr>
            <a:xfrm>
              <a:off x="7324725" y="240030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64" name="Rectangle 63"/>
            <xdr:cNvSpPr/>
          </xdr:nvSpPr>
          <xdr:spPr>
            <a:xfrm>
              <a:off x="7334250" y="216217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65" name="Rectangle 64"/>
            <xdr:cNvSpPr/>
          </xdr:nvSpPr>
          <xdr:spPr>
            <a:xfrm>
              <a:off x="7334250" y="19526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</xdr:grpSp>
      <xdr:grpSp>
        <xdr:nvGrpSpPr>
          <xdr:cNvPr id="40" name="Group 39"/>
          <xdr:cNvGrpSpPr/>
        </xdr:nvGrpSpPr>
        <xdr:grpSpPr>
          <a:xfrm>
            <a:off x="4048125" y="2314575"/>
            <a:ext cx="171450" cy="1504950"/>
            <a:chOff x="7315200" y="1952625"/>
            <a:chExt cx="152400" cy="1876425"/>
          </a:xfrm>
        </xdr:grpSpPr>
        <xdr:sp macro="" textlink="">
          <xdr:nvSpPr>
            <xdr:cNvPr id="50" name="Rectangle 49"/>
            <xdr:cNvSpPr/>
          </xdr:nvSpPr>
          <xdr:spPr>
            <a:xfrm>
              <a:off x="7315200" y="37052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51" name="Rectangle 50"/>
            <xdr:cNvSpPr/>
          </xdr:nvSpPr>
          <xdr:spPr>
            <a:xfrm>
              <a:off x="7315200" y="34385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52" name="Rectangle 51"/>
            <xdr:cNvSpPr/>
          </xdr:nvSpPr>
          <xdr:spPr>
            <a:xfrm>
              <a:off x="7324725" y="31718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53" name="Rectangle 52"/>
            <xdr:cNvSpPr/>
          </xdr:nvSpPr>
          <xdr:spPr>
            <a:xfrm>
              <a:off x="7324725" y="291465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54" name="Rectangle 53"/>
            <xdr:cNvSpPr/>
          </xdr:nvSpPr>
          <xdr:spPr>
            <a:xfrm>
              <a:off x="7334250" y="264795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55" name="Rectangle 54"/>
            <xdr:cNvSpPr/>
          </xdr:nvSpPr>
          <xdr:spPr>
            <a:xfrm>
              <a:off x="7324725" y="240030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56" name="Rectangle 55"/>
            <xdr:cNvSpPr/>
          </xdr:nvSpPr>
          <xdr:spPr>
            <a:xfrm>
              <a:off x="7334250" y="216217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57" name="Rectangle 56"/>
            <xdr:cNvSpPr/>
          </xdr:nvSpPr>
          <xdr:spPr>
            <a:xfrm>
              <a:off x="7334250" y="19526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3" cstate="print"/>
              <a:stretch>
                <a:fillRect/>
              </a:stretch>
            </a:blip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</xdr:grpSp>
      <xdr:grpSp>
        <xdr:nvGrpSpPr>
          <xdr:cNvPr id="41" name="Group 40"/>
          <xdr:cNvGrpSpPr/>
        </xdr:nvGrpSpPr>
        <xdr:grpSpPr>
          <a:xfrm>
            <a:off x="7134225" y="1933575"/>
            <a:ext cx="152400" cy="1876425"/>
            <a:chOff x="7315200" y="1952625"/>
            <a:chExt cx="152400" cy="1876425"/>
          </a:xfrm>
        </xdr:grpSpPr>
        <xdr:sp macro="" textlink="">
          <xdr:nvSpPr>
            <xdr:cNvPr id="42" name="Rectangle 41"/>
            <xdr:cNvSpPr/>
          </xdr:nvSpPr>
          <xdr:spPr>
            <a:xfrm>
              <a:off x="7315200" y="37052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43" name="Rectangle 42"/>
            <xdr:cNvSpPr/>
          </xdr:nvSpPr>
          <xdr:spPr>
            <a:xfrm>
              <a:off x="7315200" y="34385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44" name="Rectangle 43"/>
            <xdr:cNvSpPr/>
          </xdr:nvSpPr>
          <xdr:spPr>
            <a:xfrm>
              <a:off x="7324725" y="31718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45" name="Rectangle 44"/>
            <xdr:cNvSpPr/>
          </xdr:nvSpPr>
          <xdr:spPr>
            <a:xfrm>
              <a:off x="7324725" y="291465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46" name="Rectangle 45"/>
            <xdr:cNvSpPr/>
          </xdr:nvSpPr>
          <xdr:spPr>
            <a:xfrm>
              <a:off x="7334250" y="264795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47" name="Rectangle 46"/>
            <xdr:cNvSpPr/>
          </xdr:nvSpPr>
          <xdr:spPr>
            <a:xfrm>
              <a:off x="7324725" y="2400300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48" name="Rectangle 47"/>
            <xdr:cNvSpPr/>
          </xdr:nvSpPr>
          <xdr:spPr>
            <a:xfrm>
              <a:off x="7334250" y="216217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  <xdr:sp macro="" textlink="">
          <xdr:nvSpPr>
            <xdr:cNvPr id="49" name="Rectangle 48"/>
            <xdr:cNvSpPr/>
          </xdr:nvSpPr>
          <xdr:spPr>
            <a:xfrm>
              <a:off x="7334250" y="1952625"/>
              <a:ext cx="133350" cy="123825"/>
            </a:xfrm>
            <a:prstGeom prst="rect">
              <a:avLst/>
            </a:prstGeom>
            <a:blipFill>
              <a:blip xmlns:r="http://schemas.openxmlformats.org/officeDocument/2006/relationships" r:embed="rId12" cstate="print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E" sz="1100"/>
            </a:p>
          </xdr:txBody>
        </xdr:sp>
      </xdr:grpSp>
    </xdr:grpSp>
    <xdr:clientData/>
  </xdr:twoCellAnchor>
  <xdr:twoCellAnchor>
    <xdr:from>
      <xdr:col>2</xdr:col>
      <xdr:colOff>14810</xdr:colOff>
      <xdr:row>23</xdr:row>
      <xdr:rowOff>85519</xdr:rowOff>
    </xdr:from>
    <xdr:to>
      <xdr:col>15</xdr:col>
      <xdr:colOff>154745</xdr:colOff>
      <xdr:row>26</xdr:row>
      <xdr:rowOff>86674</xdr:rowOff>
    </xdr:to>
    <xdr:sp macro="" textlink="">
      <xdr:nvSpPr>
        <xdr:cNvPr id="90" name="Rectangle 89"/>
        <xdr:cNvSpPr/>
      </xdr:nvSpPr>
      <xdr:spPr>
        <a:xfrm rot="153508">
          <a:off x="1234010" y="5991019"/>
          <a:ext cx="8064735" cy="572655"/>
        </a:xfrm>
        <a:prstGeom prst="rect">
          <a:avLst/>
        </a:prstGeom>
        <a:blipFill>
          <a:blip xmlns:r="http://schemas.openxmlformats.org/officeDocument/2006/relationships" r:embed="rId14"/>
          <a:stretch>
            <a:fillRect/>
          </a:stretch>
        </a:blipFill>
        <a:scene3d>
          <a:camera prst="perspectiveLeft" fov="4800000">
            <a:rot lat="6600000" lon="0" rev="0"/>
          </a:camera>
          <a:lightRig rig="threePt" dir="t"/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E" sz="1100"/>
        </a:p>
      </xdr:txBody>
    </xdr:sp>
    <xdr:clientData/>
  </xdr:twoCellAnchor>
  <xdr:twoCellAnchor>
    <xdr:from>
      <xdr:col>5</xdr:col>
      <xdr:colOff>76199</xdr:colOff>
      <xdr:row>27</xdr:row>
      <xdr:rowOff>95250</xdr:rowOff>
    </xdr:from>
    <xdr:to>
      <xdr:col>10</xdr:col>
      <xdr:colOff>295275</xdr:colOff>
      <xdr:row>31</xdr:row>
      <xdr:rowOff>123825</xdr:rowOff>
    </xdr:to>
    <xdr:pic>
      <xdr:nvPicPr>
        <xdr:cNvPr id="91" name="Picture 90" descr="fence8.jpg"/>
        <xdr:cNvPicPr>
          <a:picLocks noChangeAspect="1"/>
        </xdr:cNvPicPr>
      </xdr:nvPicPr>
      <xdr:blipFill>
        <a:blip xmlns:r="http://schemas.openxmlformats.org/officeDocument/2006/relationships" r:embed="rId15"/>
        <a:srcRect t="24627" r="-602" b="28918"/>
        <a:stretch>
          <a:fillRect/>
        </a:stretch>
      </xdr:blipFill>
      <xdr:spPr>
        <a:xfrm flipH="1">
          <a:off x="3124199" y="6762750"/>
          <a:ext cx="3267076" cy="7905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85725</xdr:rowOff>
    </xdr:from>
    <xdr:to>
      <xdr:col>5</xdr:col>
      <xdr:colOff>133350</xdr:colOff>
      <xdr:row>31</xdr:row>
      <xdr:rowOff>114300</xdr:rowOff>
    </xdr:to>
    <xdr:pic>
      <xdr:nvPicPr>
        <xdr:cNvPr id="92" name="Picture 91" descr="fence8.jpg"/>
        <xdr:cNvPicPr>
          <a:picLocks noChangeAspect="1"/>
        </xdr:cNvPicPr>
      </xdr:nvPicPr>
      <xdr:blipFill>
        <a:blip xmlns:r="http://schemas.openxmlformats.org/officeDocument/2006/relationships" r:embed="rId15"/>
        <a:srcRect t="24627" r="-602" b="28918"/>
        <a:stretch>
          <a:fillRect/>
        </a:stretch>
      </xdr:blipFill>
      <xdr:spPr>
        <a:xfrm>
          <a:off x="0" y="6753225"/>
          <a:ext cx="3181350" cy="790575"/>
        </a:xfrm>
        <a:prstGeom prst="rect">
          <a:avLst/>
        </a:prstGeom>
      </xdr:spPr>
    </xdr:pic>
    <xdr:clientData/>
  </xdr:twoCellAnchor>
  <xdr:twoCellAnchor>
    <xdr:from>
      <xdr:col>10</xdr:col>
      <xdr:colOff>257174</xdr:colOff>
      <xdr:row>27</xdr:row>
      <xdr:rowOff>95250</xdr:rowOff>
    </xdr:from>
    <xdr:to>
      <xdr:col>16</xdr:col>
      <xdr:colOff>38100</xdr:colOff>
      <xdr:row>31</xdr:row>
      <xdr:rowOff>123825</xdr:rowOff>
    </xdr:to>
    <xdr:pic>
      <xdr:nvPicPr>
        <xdr:cNvPr id="93" name="Picture 92" descr="fence8.jpg"/>
        <xdr:cNvPicPr>
          <a:picLocks noChangeAspect="1"/>
        </xdr:cNvPicPr>
      </xdr:nvPicPr>
      <xdr:blipFill>
        <a:blip xmlns:r="http://schemas.openxmlformats.org/officeDocument/2006/relationships" r:embed="rId15"/>
        <a:srcRect t="24627" r="-602" b="28918"/>
        <a:stretch>
          <a:fillRect/>
        </a:stretch>
      </xdr:blipFill>
      <xdr:spPr>
        <a:xfrm flipH="1">
          <a:off x="6353174" y="6762750"/>
          <a:ext cx="3438526" cy="790575"/>
        </a:xfrm>
        <a:prstGeom prst="rect">
          <a:avLst/>
        </a:prstGeom>
      </xdr:spPr>
    </xdr:pic>
    <xdr:clientData/>
  </xdr:twoCellAnchor>
  <xdr:twoCellAnchor>
    <xdr:from>
      <xdr:col>16</xdr:col>
      <xdr:colOff>246530</xdr:colOff>
      <xdr:row>0</xdr:row>
      <xdr:rowOff>145677</xdr:rowOff>
    </xdr:from>
    <xdr:to>
      <xdr:col>18</xdr:col>
      <xdr:colOff>284069</xdr:colOff>
      <xdr:row>4</xdr:row>
      <xdr:rowOff>21852</xdr:rowOff>
    </xdr:to>
    <xdr:sp macro="[0]!Section5" textlink="">
      <xdr:nvSpPr>
        <xdr:cNvPr id="94" name="Right Arrow 93"/>
        <xdr:cNvSpPr/>
      </xdr:nvSpPr>
      <xdr:spPr>
        <a:xfrm flipH="1">
          <a:off x="9928412" y="145677"/>
          <a:ext cx="1247775" cy="638175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5</a:t>
          </a:r>
        </a:p>
      </xdr:txBody>
    </xdr:sp>
    <xdr:clientData/>
  </xdr:twoCellAnchor>
  <xdr:twoCellAnchor>
    <xdr:from>
      <xdr:col>0</xdr:col>
      <xdr:colOff>257736</xdr:colOff>
      <xdr:row>0</xdr:row>
      <xdr:rowOff>156883</xdr:rowOff>
    </xdr:from>
    <xdr:to>
      <xdr:col>1</xdr:col>
      <xdr:colOff>281269</xdr:colOff>
      <xdr:row>3</xdr:row>
      <xdr:rowOff>71157</xdr:rowOff>
    </xdr:to>
    <xdr:sp macro="[0]!Home" textlink="">
      <xdr:nvSpPr>
        <xdr:cNvPr id="96" name="Rectangle 95"/>
        <xdr:cNvSpPr/>
      </xdr:nvSpPr>
      <xdr:spPr>
        <a:xfrm>
          <a:off x="257736" y="156883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781050</xdr:colOff>
      <xdr:row>1</xdr:row>
      <xdr:rowOff>19050</xdr:rowOff>
    </xdr:from>
    <xdr:to>
      <xdr:col>6</xdr:col>
      <xdr:colOff>190500</xdr:colOff>
      <xdr:row>3</xdr:row>
      <xdr:rowOff>0</xdr:rowOff>
    </xdr:to>
    <xdr:sp macro="[0]!Section2" textlink="">
      <xdr:nvSpPr>
        <xdr:cNvPr id="3" name="Right Arrow 2"/>
        <xdr:cNvSpPr/>
      </xdr:nvSpPr>
      <xdr:spPr>
        <a:xfrm flipH="1">
          <a:off x="4943475" y="85725"/>
          <a:ext cx="1247775" cy="638175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190501"/>
          <a:ext cx="628651" cy="495299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0</xdr:col>
      <xdr:colOff>57150</xdr:colOff>
      <xdr:row>38</xdr:row>
      <xdr:rowOff>104775</xdr:rowOff>
    </xdr:from>
    <xdr:to>
      <xdr:col>0</xdr:col>
      <xdr:colOff>971550</xdr:colOff>
      <xdr:row>41</xdr:row>
      <xdr:rowOff>142874</xdr:rowOff>
    </xdr:to>
    <xdr:sp macro="[0]!test" textlink="">
      <xdr:nvSpPr>
        <xdr:cNvPr id="3" name="Rectangle 2"/>
        <xdr:cNvSpPr/>
      </xdr:nvSpPr>
      <xdr:spPr>
        <a:xfrm>
          <a:off x="57150" y="6029325"/>
          <a:ext cx="914400" cy="60959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E" sz="1100"/>
            <a:t>View Answers</a:t>
          </a:r>
        </a:p>
      </xdr:txBody>
    </xdr:sp>
    <xdr:clientData/>
  </xdr:twoCellAnchor>
  <xdr:twoCellAnchor>
    <xdr:from>
      <xdr:col>3</xdr:col>
      <xdr:colOff>1053353</xdr:colOff>
      <xdr:row>0</xdr:row>
      <xdr:rowOff>56030</xdr:rowOff>
    </xdr:from>
    <xdr:to>
      <xdr:col>4</xdr:col>
      <xdr:colOff>987238</xdr:colOff>
      <xdr:row>2</xdr:row>
      <xdr:rowOff>167529</xdr:rowOff>
    </xdr:to>
    <xdr:sp macro="[0]!Section4" textlink="">
      <xdr:nvSpPr>
        <xdr:cNvPr id="4" name="Left Arrow 3"/>
        <xdr:cNvSpPr/>
      </xdr:nvSpPr>
      <xdr:spPr>
        <a:xfrm>
          <a:off x="5703794" y="56030"/>
          <a:ext cx="1200150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4</a:t>
          </a:r>
        </a:p>
      </xdr:txBody>
    </xdr:sp>
    <xdr:clientData/>
  </xdr:twoCellAnchor>
  <xdr:twoCellAnchor editAs="oneCell">
    <xdr:from>
      <xdr:col>17</xdr:col>
      <xdr:colOff>415637</xdr:colOff>
      <xdr:row>10</xdr:row>
      <xdr:rowOff>1</xdr:rowOff>
    </xdr:from>
    <xdr:to>
      <xdr:col>25</xdr:col>
      <xdr:colOff>471308</xdr:colOff>
      <xdr:row>25</xdr:row>
      <xdr:rowOff>56787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46682" y="2095501"/>
          <a:ext cx="4904762" cy="291428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140804</xdr:colOff>
      <xdr:row>0</xdr:row>
      <xdr:rowOff>103463</xdr:rowOff>
    </xdr:from>
    <xdr:to>
      <xdr:col>0</xdr:col>
      <xdr:colOff>778565</xdr:colOff>
      <xdr:row>2</xdr:row>
      <xdr:rowOff>74545</xdr:rowOff>
    </xdr:to>
    <xdr:sp macro="[0]!Home" textlink="">
      <xdr:nvSpPr>
        <xdr:cNvPr id="2" name="Rectangle 1"/>
        <xdr:cNvSpPr/>
      </xdr:nvSpPr>
      <xdr:spPr>
        <a:xfrm>
          <a:off x="140804" y="103463"/>
          <a:ext cx="637761" cy="51773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5</xdr:col>
      <xdr:colOff>339587</xdr:colOff>
      <xdr:row>0</xdr:row>
      <xdr:rowOff>41412</xdr:rowOff>
    </xdr:from>
    <xdr:to>
      <xdr:col>7</xdr:col>
      <xdr:colOff>313911</xdr:colOff>
      <xdr:row>2</xdr:row>
      <xdr:rowOff>132935</xdr:rowOff>
    </xdr:to>
    <xdr:sp macro="[0]!Section4" textlink="">
      <xdr:nvSpPr>
        <xdr:cNvPr id="3" name="Left Arrow 2"/>
        <xdr:cNvSpPr/>
      </xdr:nvSpPr>
      <xdr:spPr>
        <a:xfrm>
          <a:off x="6311348" y="41412"/>
          <a:ext cx="1200150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4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3</xdr:col>
      <xdr:colOff>381000</xdr:colOff>
      <xdr:row>1</xdr:row>
      <xdr:rowOff>95250</xdr:rowOff>
    </xdr:from>
    <xdr:to>
      <xdr:col>3</xdr:col>
      <xdr:colOff>1095375</xdr:colOff>
      <xdr:row>1</xdr:row>
      <xdr:rowOff>390525</xdr:rowOff>
    </xdr:to>
    <xdr:sp macro="[0]!SimpleIf" textlink="">
      <xdr:nvSpPr>
        <xdr:cNvPr id="3" name="Rounded Rectangle 2"/>
        <xdr:cNvSpPr/>
      </xdr:nvSpPr>
      <xdr:spPr>
        <a:xfrm>
          <a:off x="5019675" y="161925"/>
          <a:ext cx="714375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/>
            <a:t>Simple If</a:t>
          </a:r>
        </a:p>
      </xdr:txBody>
    </xdr:sp>
    <xdr:clientData/>
  </xdr:twoCellAnchor>
  <xdr:twoCellAnchor>
    <xdr:from>
      <xdr:col>3</xdr:col>
      <xdr:colOff>1162050</xdr:colOff>
      <xdr:row>1</xdr:row>
      <xdr:rowOff>95250</xdr:rowOff>
    </xdr:from>
    <xdr:to>
      <xdr:col>4</xdr:col>
      <xdr:colOff>685800</xdr:colOff>
      <xdr:row>1</xdr:row>
      <xdr:rowOff>390525</xdr:rowOff>
    </xdr:to>
    <xdr:sp macro="[0]!NestedIF" textlink="">
      <xdr:nvSpPr>
        <xdr:cNvPr id="4" name="Rounded Rectangle 3"/>
        <xdr:cNvSpPr/>
      </xdr:nvSpPr>
      <xdr:spPr>
        <a:xfrm>
          <a:off x="5800725" y="161925"/>
          <a:ext cx="790575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/>
            <a:t>Nested If</a:t>
          </a:r>
        </a:p>
        <a:p>
          <a:pPr algn="l"/>
          <a:endParaRPr lang="en-IE" sz="1100"/>
        </a:p>
      </xdr:txBody>
    </xdr:sp>
    <xdr:clientData/>
  </xdr:twoCellAnchor>
  <xdr:twoCellAnchor>
    <xdr:from>
      <xdr:col>4</xdr:col>
      <xdr:colOff>752475</xdr:colOff>
      <xdr:row>1</xdr:row>
      <xdr:rowOff>95250</xdr:rowOff>
    </xdr:from>
    <xdr:to>
      <xdr:col>5</xdr:col>
      <xdr:colOff>180975</xdr:colOff>
      <xdr:row>1</xdr:row>
      <xdr:rowOff>390525</xdr:rowOff>
    </xdr:to>
    <xdr:sp macro="[0]!ANDORNOT" textlink="">
      <xdr:nvSpPr>
        <xdr:cNvPr id="5" name="Rounded Rectangle 4"/>
        <xdr:cNvSpPr/>
      </xdr:nvSpPr>
      <xdr:spPr>
        <a:xfrm>
          <a:off x="6657975" y="161925"/>
          <a:ext cx="1133475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/>
            <a:t>AND, OR, NOT	</a:t>
          </a:r>
        </a:p>
        <a:p>
          <a:pPr algn="l"/>
          <a:endParaRPr lang="en-IE" sz="1100"/>
        </a:p>
      </xdr:txBody>
    </xdr:sp>
    <xdr:clientData/>
  </xdr:twoCellAnchor>
  <xdr:twoCellAnchor>
    <xdr:from>
      <xdr:col>5</xdr:col>
      <xdr:colOff>476250</xdr:colOff>
      <xdr:row>0</xdr:row>
      <xdr:rowOff>38100</xdr:rowOff>
    </xdr:from>
    <xdr:to>
      <xdr:col>7</xdr:col>
      <xdr:colOff>457760</xdr:colOff>
      <xdr:row>2</xdr:row>
      <xdr:rowOff>149599</xdr:rowOff>
    </xdr:to>
    <xdr:sp macro="[0]!Section4" textlink="">
      <xdr:nvSpPr>
        <xdr:cNvPr id="6" name="Left Arrow 5"/>
        <xdr:cNvSpPr/>
      </xdr:nvSpPr>
      <xdr:spPr>
        <a:xfrm>
          <a:off x="8086725" y="38100"/>
          <a:ext cx="1200710" cy="63537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4</a:t>
          </a:r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1200710</xdr:colOff>
      <xdr:row>32</xdr:row>
      <xdr:rowOff>63874</xdr:rowOff>
    </xdr:to>
    <xdr:sp macro="[0]!Section4" textlink="">
      <xdr:nvSpPr>
        <xdr:cNvPr id="7" name="Left Arrow 6"/>
        <xdr:cNvSpPr/>
      </xdr:nvSpPr>
      <xdr:spPr>
        <a:xfrm>
          <a:off x="5905500" y="5695950"/>
          <a:ext cx="1200710" cy="63537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4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1</xdr:row>
      <xdr:rowOff>415</xdr:rowOff>
    </xdr:from>
    <xdr:to>
      <xdr:col>0</xdr:col>
      <xdr:colOff>761999</xdr:colOff>
      <xdr:row>2</xdr:row>
      <xdr:rowOff>124239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579367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5</xdr:col>
      <xdr:colOff>828260</xdr:colOff>
      <xdr:row>1</xdr:row>
      <xdr:rowOff>8282</xdr:rowOff>
    </xdr:from>
    <xdr:to>
      <xdr:col>6</xdr:col>
      <xdr:colOff>777737</xdr:colOff>
      <xdr:row>2</xdr:row>
      <xdr:rowOff>190914</xdr:rowOff>
    </xdr:to>
    <xdr:sp macro="[0]!Section4" textlink="">
      <xdr:nvSpPr>
        <xdr:cNvPr id="3" name="Left Arrow 2"/>
        <xdr:cNvSpPr/>
      </xdr:nvSpPr>
      <xdr:spPr>
        <a:xfrm>
          <a:off x="5938630" y="74543"/>
          <a:ext cx="1200150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4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3</xdr:col>
      <xdr:colOff>523875</xdr:colOff>
      <xdr:row>1</xdr:row>
      <xdr:rowOff>85725</xdr:rowOff>
    </xdr:from>
    <xdr:to>
      <xdr:col>4</xdr:col>
      <xdr:colOff>457760</xdr:colOff>
      <xdr:row>3</xdr:row>
      <xdr:rowOff>63874</xdr:rowOff>
    </xdr:to>
    <xdr:sp macro="[0]!Section4" textlink="">
      <xdr:nvSpPr>
        <xdr:cNvPr id="3" name="Left Arrow 2"/>
        <xdr:cNvSpPr/>
      </xdr:nvSpPr>
      <xdr:spPr>
        <a:xfrm>
          <a:off x="5715000" y="152400"/>
          <a:ext cx="1200710" cy="63537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4</a:t>
          </a:r>
        </a:p>
      </xdr:txBody>
    </xdr:sp>
    <xdr:clientData/>
  </xdr:twoCellAnchor>
  <xdr:twoCellAnchor>
    <xdr:from>
      <xdr:col>4</xdr:col>
      <xdr:colOff>1695450</xdr:colOff>
      <xdr:row>1</xdr:row>
      <xdr:rowOff>238125</xdr:rowOff>
    </xdr:from>
    <xdr:to>
      <xdr:col>6</xdr:col>
      <xdr:colOff>314325</xdr:colOff>
      <xdr:row>2</xdr:row>
      <xdr:rowOff>133350</xdr:rowOff>
    </xdr:to>
    <xdr:sp macro="[0]!_xludf.SUMIF" textlink="">
      <xdr:nvSpPr>
        <xdr:cNvPr id="7" name="Pentagon 6"/>
        <xdr:cNvSpPr/>
      </xdr:nvSpPr>
      <xdr:spPr>
        <a:xfrm>
          <a:off x="8153400" y="304800"/>
          <a:ext cx="933450" cy="35242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200" b="1"/>
            <a:t>SUMIF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2</xdr:row>
      <xdr:rowOff>19050</xdr:rowOff>
    </xdr:from>
    <xdr:to>
      <xdr:col>1</xdr:col>
      <xdr:colOff>523876</xdr:colOff>
      <xdr:row>5</xdr:row>
      <xdr:rowOff>142875</xdr:rowOff>
    </xdr:to>
    <xdr:pic>
      <xdr:nvPicPr>
        <xdr:cNvPr id="2" name="Picture 1" descr="Excel2007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6" y="400050"/>
          <a:ext cx="762000" cy="904875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</xdr:spPr>
    </xdr:pic>
    <xdr:clientData/>
  </xdr:twoCellAnchor>
  <xdr:twoCellAnchor editAs="oneCell">
    <xdr:from>
      <xdr:col>9</xdr:col>
      <xdr:colOff>9525</xdr:colOff>
      <xdr:row>1</xdr:row>
      <xdr:rowOff>180975</xdr:rowOff>
    </xdr:from>
    <xdr:to>
      <xdr:col>10</xdr:col>
      <xdr:colOff>490373</xdr:colOff>
      <xdr:row>5</xdr:row>
      <xdr:rowOff>299873</xdr:rowOff>
    </xdr:to>
    <xdr:pic macro="[0]!Home"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371475"/>
          <a:ext cx="1090448" cy="1090448"/>
        </a:xfrm>
        <a:prstGeom prst="rect">
          <a:avLst/>
        </a:prstGeom>
      </xdr:spPr>
    </xdr:pic>
    <xdr:clientData/>
  </xdr:twoCellAnchor>
  <xdr:twoCellAnchor>
    <xdr:from>
      <xdr:col>0</xdr:col>
      <xdr:colOff>571500</xdr:colOff>
      <xdr:row>9</xdr:row>
      <xdr:rowOff>47625</xdr:rowOff>
    </xdr:from>
    <xdr:to>
      <xdr:col>4</xdr:col>
      <xdr:colOff>116930</xdr:colOff>
      <xdr:row>10</xdr:row>
      <xdr:rowOff>185573</xdr:rowOff>
    </xdr:to>
    <xdr:sp macro="[0]!ConditionalFormatting" textlink="">
      <xdr:nvSpPr>
        <xdr:cNvPr id="13" name="Rounded Rectangle 12"/>
        <xdr:cNvSpPr/>
      </xdr:nvSpPr>
      <xdr:spPr>
        <a:xfrm>
          <a:off x="571500" y="2152650"/>
          <a:ext cx="1983830" cy="328448"/>
        </a:xfrm>
        <a:prstGeom prst="roundRect">
          <a:avLst/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Conditional</a:t>
          </a:r>
          <a:r>
            <a:rPr lang="en-IE" sz="1100" baseline="0"/>
            <a:t> </a:t>
          </a:r>
          <a:r>
            <a:rPr lang="en-IE" sz="1100" b="1" baseline="0"/>
            <a:t>Formatting</a:t>
          </a:r>
          <a:endParaRPr lang="en-IE" sz="1100" b="1"/>
        </a:p>
      </xdr:txBody>
    </xdr:sp>
    <xdr:clientData/>
  </xdr:twoCellAnchor>
  <xdr:twoCellAnchor>
    <xdr:from>
      <xdr:col>14</xdr:col>
      <xdr:colOff>180975</xdr:colOff>
      <xdr:row>2</xdr:row>
      <xdr:rowOff>95250</xdr:rowOff>
    </xdr:from>
    <xdr:to>
      <xdr:col>16</xdr:col>
      <xdr:colOff>209550</xdr:colOff>
      <xdr:row>4</xdr:row>
      <xdr:rowOff>142875</xdr:rowOff>
    </xdr:to>
    <xdr:sp macro="[0]!Section2" textlink="">
      <xdr:nvSpPr>
        <xdr:cNvPr id="7" name="Right Arrow 6"/>
        <xdr:cNvSpPr/>
      </xdr:nvSpPr>
      <xdr:spPr>
        <a:xfrm flipH="1">
          <a:off x="9067800" y="476250"/>
          <a:ext cx="1247775" cy="638175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2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781050</xdr:colOff>
      <xdr:row>1</xdr:row>
      <xdr:rowOff>95250</xdr:rowOff>
    </xdr:from>
    <xdr:to>
      <xdr:col>5</xdr:col>
      <xdr:colOff>276785</xdr:colOff>
      <xdr:row>3</xdr:row>
      <xdr:rowOff>73399</xdr:rowOff>
    </xdr:to>
    <xdr:sp macro="[0]!Section4" textlink="">
      <xdr:nvSpPr>
        <xdr:cNvPr id="3" name="Left Arrow 2"/>
        <xdr:cNvSpPr/>
      </xdr:nvSpPr>
      <xdr:spPr>
        <a:xfrm>
          <a:off x="5295900" y="161925"/>
          <a:ext cx="1200710" cy="63537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0"/>
            <a:t>Section 4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781050</xdr:colOff>
      <xdr:row>1</xdr:row>
      <xdr:rowOff>95250</xdr:rowOff>
    </xdr:from>
    <xdr:to>
      <xdr:col>5</xdr:col>
      <xdr:colOff>276785</xdr:colOff>
      <xdr:row>3</xdr:row>
      <xdr:rowOff>73399</xdr:rowOff>
    </xdr:to>
    <xdr:sp macro="[0]!Section4" textlink="">
      <xdr:nvSpPr>
        <xdr:cNvPr id="3" name="Left Arrow 2"/>
        <xdr:cNvSpPr/>
      </xdr:nvSpPr>
      <xdr:spPr>
        <a:xfrm>
          <a:off x="5372100" y="161925"/>
          <a:ext cx="1200710" cy="63537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0"/>
            <a:t>Section 4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372760</xdr:colOff>
      <xdr:row>1</xdr:row>
      <xdr:rowOff>119269</xdr:rowOff>
    </xdr:from>
    <xdr:to>
      <xdr:col>7</xdr:col>
      <xdr:colOff>248521</xdr:colOff>
      <xdr:row>2</xdr:row>
      <xdr:rowOff>16151</xdr:rowOff>
    </xdr:to>
    <xdr:sp macro="[0]!_xludf.SLN" textlink="">
      <xdr:nvSpPr>
        <xdr:cNvPr id="10" name="Pentagon 9"/>
        <xdr:cNvSpPr/>
      </xdr:nvSpPr>
      <xdr:spPr>
        <a:xfrm>
          <a:off x="9591303" y="185530"/>
          <a:ext cx="621196" cy="35242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200" b="1"/>
            <a:t>SLN</a:t>
          </a:r>
        </a:p>
      </xdr:txBody>
    </xdr:sp>
    <xdr:clientData/>
  </xdr:twoCellAnchor>
  <xdr:twoCellAnchor>
    <xdr:from>
      <xdr:col>5</xdr:col>
      <xdr:colOff>1644985</xdr:colOff>
      <xdr:row>1</xdr:row>
      <xdr:rowOff>119269</xdr:rowOff>
    </xdr:from>
    <xdr:to>
      <xdr:col>6</xdr:col>
      <xdr:colOff>452290</xdr:colOff>
      <xdr:row>2</xdr:row>
      <xdr:rowOff>16151</xdr:rowOff>
    </xdr:to>
    <xdr:sp macro="[0]!_xludf.PV" textlink="">
      <xdr:nvSpPr>
        <xdr:cNvPr id="9" name="Pentagon 8"/>
        <xdr:cNvSpPr/>
      </xdr:nvSpPr>
      <xdr:spPr>
        <a:xfrm>
          <a:off x="9049637" y="185530"/>
          <a:ext cx="621196" cy="35242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200" b="1"/>
            <a:t>PV</a:t>
          </a:r>
        </a:p>
      </xdr:txBody>
    </xdr:sp>
    <xdr:clientData/>
  </xdr:twoCellAnchor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3</xdr:col>
      <xdr:colOff>629478</xdr:colOff>
      <xdr:row>0</xdr:row>
      <xdr:rowOff>57978</xdr:rowOff>
    </xdr:from>
    <xdr:to>
      <xdr:col>4</xdr:col>
      <xdr:colOff>562949</xdr:colOff>
      <xdr:row>2</xdr:row>
      <xdr:rowOff>171548</xdr:rowOff>
    </xdr:to>
    <xdr:sp macro="[0]!Section4" textlink="">
      <xdr:nvSpPr>
        <xdr:cNvPr id="3" name="Left Arrow 2"/>
        <xdr:cNvSpPr/>
      </xdr:nvSpPr>
      <xdr:spPr>
        <a:xfrm>
          <a:off x="5060674" y="57978"/>
          <a:ext cx="1200710" cy="63537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4</a:t>
          </a:r>
        </a:p>
      </xdr:txBody>
    </xdr:sp>
    <xdr:clientData/>
  </xdr:twoCellAnchor>
  <xdr:twoCellAnchor>
    <xdr:from>
      <xdr:col>5</xdr:col>
      <xdr:colOff>1103284</xdr:colOff>
      <xdr:row>1</xdr:row>
      <xdr:rowOff>119269</xdr:rowOff>
    </xdr:from>
    <xdr:to>
      <xdr:col>5</xdr:col>
      <xdr:colOff>1724480</xdr:colOff>
      <xdr:row>2</xdr:row>
      <xdr:rowOff>16151</xdr:rowOff>
    </xdr:to>
    <xdr:sp macro="[0]!_xludf.PMT" textlink="">
      <xdr:nvSpPr>
        <xdr:cNvPr id="8" name="Pentagon 7"/>
        <xdr:cNvSpPr/>
      </xdr:nvSpPr>
      <xdr:spPr>
        <a:xfrm>
          <a:off x="8507936" y="185530"/>
          <a:ext cx="621196" cy="35242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200" b="1"/>
            <a:t>PMT</a:t>
          </a:r>
        </a:p>
      </xdr:txBody>
    </xdr:sp>
    <xdr:clientData/>
  </xdr:twoCellAnchor>
  <xdr:twoCellAnchor>
    <xdr:from>
      <xdr:col>5</xdr:col>
      <xdr:colOff>569866</xdr:colOff>
      <xdr:row>1</xdr:row>
      <xdr:rowOff>119269</xdr:rowOff>
    </xdr:from>
    <xdr:to>
      <xdr:col>5</xdr:col>
      <xdr:colOff>1191062</xdr:colOff>
      <xdr:row>2</xdr:row>
      <xdr:rowOff>16151</xdr:rowOff>
    </xdr:to>
    <xdr:sp macro="[0]!_xludf.NPV" textlink="">
      <xdr:nvSpPr>
        <xdr:cNvPr id="7" name="Pentagon 6"/>
        <xdr:cNvSpPr/>
      </xdr:nvSpPr>
      <xdr:spPr>
        <a:xfrm>
          <a:off x="7974518" y="185530"/>
          <a:ext cx="621196" cy="35242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200" b="1"/>
            <a:t>NPV</a:t>
          </a:r>
        </a:p>
      </xdr:txBody>
    </xdr:sp>
    <xdr:clientData/>
  </xdr:twoCellAnchor>
  <xdr:twoCellAnchor>
    <xdr:from>
      <xdr:col>5</xdr:col>
      <xdr:colOff>19882</xdr:colOff>
      <xdr:row>1</xdr:row>
      <xdr:rowOff>119269</xdr:rowOff>
    </xdr:from>
    <xdr:to>
      <xdr:col>5</xdr:col>
      <xdr:colOff>641078</xdr:colOff>
      <xdr:row>2</xdr:row>
      <xdr:rowOff>16151</xdr:rowOff>
    </xdr:to>
    <xdr:sp macro="[0]!FValue" textlink="">
      <xdr:nvSpPr>
        <xdr:cNvPr id="6" name="Pentagon 5"/>
        <xdr:cNvSpPr/>
      </xdr:nvSpPr>
      <xdr:spPr>
        <a:xfrm>
          <a:off x="7424534" y="185530"/>
          <a:ext cx="621196" cy="35242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200" b="1"/>
            <a:t>FV</a:t>
          </a:r>
        </a:p>
      </xdr:txBody>
    </xdr:sp>
    <xdr:clientData/>
  </xdr:twoCellAnchor>
  <xdr:twoCellAnchor>
    <xdr:from>
      <xdr:col>4</xdr:col>
      <xdr:colOff>1192695</xdr:colOff>
      <xdr:row>1</xdr:row>
      <xdr:rowOff>119269</xdr:rowOff>
    </xdr:from>
    <xdr:to>
      <xdr:col>5</xdr:col>
      <xdr:colOff>107674</xdr:colOff>
      <xdr:row>2</xdr:row>
      <xdr:rowOff>16151</xdr:rowOff>
    </xdr:to>
    <xdr:sp macro="[0]!_xludf.DB" textlink="">
      <xdr:nvSpPr>
        <xdr:cNvPr id="5" name="Pentagon 4"/>
        <xdr:cNvSpPr/>
      </xdr:nvSpPr>
      <xdr:spPr>
        <a:xfrm>
          <a:off x="6891130" y="185530"/>
          <a:ext cx="621196" cy="35242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200" b="1"/>
            <a:t>DB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5</xdr:col>
      <xdr:colOff>352425</xdr:colOff>
      <xdr:row>1</xdr:row>
      <xdr:rowOff>95250</xdr:rowOff>
    </xdr:from>
    <xdr:to>
      <xdr:col>7</xdr:col>
      <xdr:colOff>333935</xdr:colOff>
      <xdr:row>3</xdr:row>
      <xdr:rowOff>73399</xdr:rowOff>
    </xdr:to>
    <xdr:sp macro="[0]!Section4" textlink="">
      <xdr:nvSpPr>
        <xdr:cNvPr id="3" name="Left Arrow 2"/>
        <xdr:cNvSpPr/>
      </xdr:nvSpPr>
      <xdr:spPr>
        <a:xfrm>
          <a:off x="6305550" y="161925"/>
          <a:ext cx="1200710" cy="63537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0"/>
            <a:t>Section 4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419101</xdr:colOff>
      <xdr:row>1</xdr:row>
      <xdr:rowOff>180975</xdr:rowOff>
    </xdr:from>
    <xdr:to>
      <xdr:col>1</xdr:col>
      <xdr:colOff>571501</xdr:colOff>
      <xdr:row>5</xdr:row>
      <xdr:rowOff>114300</xdr:rowOff>
    </xdr:to>
    <xdr:pic>
      <xdr:nvPicPr>
        <xdr:cNvPr id="2" name="Picture 1" descr="Excel2007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1" y="371475"/>
          <a:ext cx="762000" cy="904875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</xdr:spPr>
    </xdr:pic>
    <xdr:clientData/>
  </xdr:twoCellAnchor>
  <xdr:twoCellAnchor editAs="oneCell">
    <xdr:from>
      <xdr:col>9</xdr:col>
      <xdr:colOff>9525</xdr:colOff>
      <xdr:row>1</xdr:row>
      <xdr:rowOff>180975</xdr:rowOff>
    </xdr:from>
    <xdr:to>
      <xdr:col>10</xdr:col>
      <xdr:colOff>490373</xdr:colOff>
      <xdr:row>5</xdr:row>
      <xdr:rowOff>299873</xdr:rowOff>
    </xdr:to>
    <xdr:pic macro="[0]!Home"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371475"/>
          <a:ext cx="1090448" cy="1090448"/>
        </a:xfrm>
        <a:prstGeom prst="rect">
          <a:avLst/>
        </a:prstGeom>
      </xdr:spPr>
    </xdr:pic>
    <xdr:clientData/>
  </xdr:twoCellAnchor>
  <xdr:twoCellAnchor>
    <xdr:from>
      <xdr:col>0</xdr:col>
      <xdr:colOff>276225</xdr:colOff>
      <xdr:row>8</xdr:row>
      <xdr:rowOff>76200</xdr:rowOff>
    </xdr:from>
    <xdr:to>
      <xdr:col>3</xdr:col>
      <xdr:colOff>431255</xdr:colOff>
      <xdr:row>10</xdr:row>
      <xdr:rowOff>23648</xdr:rowOff>
    </xdr:to>
    <xdr:sp macro="[0]!TraceErrors" textlink="">
      <xdr:nvSpPr>
        <xdr:cNvPr id="4" name="Rounded Rectangle 3"/>
        <xdr:cNvSpPr/>
      </xdr:nvSpPr>
      <xdr:spPr>
        <a:xfrm>
          <a:off x="276225" y="1990725"/>
          <a:ext cx="1983830" cy="328448"/>
        </a:xfrm>
        <a:prstGeom prst="round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Trace Errors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447675</xdr:colOff>
      <xdr:row>1</xdr:row>
      <xdr:rowOff>47625</xdr:rowOff>
    </xdr:from>
    <xdr:to>
      <xdr:col>4</xdr:col>
      <xdr:colOff>1695450</xdr:colOff>
      <xdr:row>3</xdr:row>
      <xdr:rowOff>28575</xdr:rowOff>
    </xdr:to>
    <xdr:sp macro="[0]!Section6" textlink="">
      <xdr:nvSpPr>
        <xdr:cNvPr id="3" name="Right Arrow 2"/>
        <xdr:cNvSpPr/>
      </xdr:nvSpPr>
      <xdr:spPr>
        <a:xfrm flipH="1">
          <a:off x="4486275" y="114300"/>
          <a:ext cx="1247775" cy="638175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6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419101</xdr:colOff>
      <xdr:row>1</xdr:row>
      <xdr:rowOff>180975</xdr:rowOff>
    </xdr:from>
    <xdr:to>
      <xdr:col>1</xdr:col>
      <xdr:colOff>571501</xdr:colOff>
      <xdr:row>5</xdr:row>
      <xdr:rowOff>114300</xdr:rowOff>
    </xdr:to>
    <xdr:pic>
      <xdr:nvPicPr>
        <xdr:cNvPr id="2" name="Picture 1" descr="Excel2007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1" y="371475"/>
          <a:ext cx="762000" cy="904875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</xdr:spPr>
    </xdr:pic>
    <xdr:clientData/>
  </xdr:twoCellAnchor>
  <xdr:twoCellAnchor editAs="oneCell">
    <xdr:from>
      <xdr:col>9</xdr:col>
      <xdr:colOff>9525</xdr:colOff>
      <xdr:row>1</xdr:row>
      <xdr:rowOff>180975</xdr:rowOff>
    </xdr:from>
    <xdr:to>
      <xdr:col>10</xdr:col>
      <xdr:colOff>490373</xdr:colOff>
      <xdr:row>5</xdr:row>
      <xdr:rowOff>299873</xdr:rowOff>
    </xdr:to>
    <xdr:pic macro="[0]!Home"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371475"/>
          <a:ext cx="1090448" cy="1090448"/>
        </a:xfrm>
        <a:prstGeom prst="rect">
          <a:avLst/>
        </a:prstGeom>
      </xdr:spPr>
    </xdr:pic>
    <xdr:clientData/>
  </xdr:twoCellAnchor>
  <xdr:twoCellAnchor>
    <xdr:from>
      <xdr:col>0</xdr:col>
      <xdr:colOff>276225</xdr:colOff>
      <xdr:row>8</xdr:row>
      <xdr:rowOff>76200</xdr:rowOff>
    </xdr:from>
    <xdr:to>
      <xdr:col>3</xdr:col>
      <xdr:colOff>431255</xdr:colOff>
      <xdr:row>10</xdr:row>
      <xdr:rowOff>23648</xdr:rowOff>
    </xdr:to>
    <xdr:sp macro="[0]!DataValidation" textlink="">
      <xdr:nvSpPr>
        <xdr:cNvPr id="10" name="Rounded Rectangle 9"/>
        <xdr:cNvSpPr/>
      </xdr:nvSpPr>
      <xdr:spPr>
        <a:xfrm>
          <a:off x="276225" y="1990725"/>
          <a:ext cx="1983830" cy="328448"/>
        </a:xfrm>
        <a:prstGeom prst="roundRect">
          <a:avLst/>
        </a:prstGeom>
        <a:ln/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Data Validation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276225</xdr:colOff>
      <xdr:row>10</xdr:row>
      <xdr:rowOff>114300</xdr:rowOff>
    </xdr:from>
    <xdr:to>
      <xdr:col>3</xdr:col>
      <xdr:colOff>431255</xdr:colOff>
      <xdr:row>12</xdr:row>
      <xdr:rowOff>61748</xdr:rowOff>
    </xdr:to>
    <xdr:sp macro="[0]!Protect" textlink="">
      <xdr:nvSpPr>
        <xdr:cNvPr id="6" name="Rounded Rectangle 5"/>
        <xdr:cNvSpPr/>
      </xdr:nvSpPr>
      <xdr:spPr>
        <a:xfrm>
          <a:off x="276225" y="2409825"/>
          <a:ext cx="1983830" cy="328448"/>
        </a:xfrm>
        <a:prstGeom prst="roundRect">
          <a:avLst/>
        </a:prstGeom>
        <a:ln/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Protect Cells in a Worksheet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3</xdr:col>
      <xdr:colOff>829235</xdr:colOff>
      <xdr:row>1</xdr:row>
      <xdr:rowOff>39781</xdr:rowOff>
    </xdr:from>
    <xdr:to>
      <xdr:col>4</xdr:col>
      <xdr:colOff>763120</xdr:colOff>
      <xdr:row>3</xdr:row>
      <xdr:rowOff>18490</xdr:rowOff>
    </xdr:to>
    <xdr:sp macro="[0]!Section7" textlink="">
      <xdr:nvSpPr>
        <xdr:cNvPr id="3" name="Left Arrow 2"/>
        <xdr:cNvSpPr/>
      </xdr:nvSpPr>
      <xdr:spPr>
        <a:xfrm>
          <a:off x="5125010" y="106456"/>
          <a:ext cx="1200710" cy="635934"/>
        </a:xfrm>
        <a:prstGeom prst="lef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7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848285</xdr:colOff>
      <xdr:row>1</xdr:row>
      <xdr:rowOff>39781</xdr:rowOff>
    </xdr:from>
    <xdr:to>
      <xdr:col>6</xdr:col>
      <xdr:colOff>363070</xdr:colOff>
      <xdr:row>3</xdr:row>
      <xdr:rowOff>18490</xdr:rowOff>
    </xdr:to>
    <xdr:sp macro="[0]!Section7" textlink="">
      <xdr:nvSpPr>
        <xdr:cNvPr id="3" name="Left Arrow 2"/>
        <xdr:cNvSpPr/>
      </xdr:nvSpPr>
      <xdr:spPr>
        <a:xfrm>
          <a:off x="6020360" y="106456"/>
          <a:ext cx="1200710" cy="635934"/>
        </a:xfrm>
        <a:prstGeom prst="lef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7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2</xdr:row>
      <xdr:rowOff>19050</xdr:rowOff>
    </xdr:from>
    <xdr:to>
      <xdr:col>1</xdr:col>
      <xdr:colOff>523876</xdr:colOff>
      <xdr:row>5</xdr:row>
      <xdr:rowOff>142875</xdr:rowOff>
    </xdr:to>
    <xdr:pic>
      <xdr:nvPicPr>
        <xdr:cNvPr id="2" name="Picture 1" descr="Excel2007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6" y="400050"/>
          <a:ext cx="762000" cy="904875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</xdr:spPr>
    </xdr:pic>
    <xdr:clientData/>
  </xdr:twoCellAnchor>
  <xdr:twoCellAnchor editAs="oneCell">
    <xdr:from>
      <xdr:col>9</xdr:col>
      <xdr:colOff>9525</xdr:colOff>
      <xdr:row>1</xdr:row>
      <xdr:rowOff>180975</xdr:rowOff>
    </xdr:from>
    <xdr:to>
      <xdr:col>10</xdr:col>
      <xdr:colOff>490373</xdr:colOff>
      <xdr:row>5</xdr:row>
      <xdr:rowOff>299873</xdr:rowOff>
    </xdr:to>
    <xdr:pic macro="[0]!Home"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371475"/>
          <a:ext cx="1090448" cy="1090448"/>
        </a:xfrm>
        <a:prstGeom prst="rect">
          <a:avLst/>
        </a:prstGeom>
      </xdr:spPr>
    </xdr:pic>
    <xdr:clientData/>
  </xdr:twoCellAnchor>
  <xdr:twoCellAnchor>
    <xdr:from>
      <xdr:col>0</xdr:col>
      <xdr:colOff>571499</xdr:colOff>
      <xdr:row>9</xdr:row>
      <xdr:rowOff>47625</xdr:rowOff>
    </xdr:from>
    <xdr:to>
      <xdr:col>4</xdr:col>
      <xdr:colOff>314324</xdr:colOff>
      <xdr:row>10</xdr:row>
      <xdr:rowOff>185573</xdr:rowOff>
    </xdr:to>
    <xdr:sp macro="[0]!AutoFilter" textlink="">
      <xdr:nvSpPr>
        <xdr:cNvPr id="4" name="Rounded Rectangle 3"/>
        <xdr:cNvSpPr/>
      </xdr:nvSpPr>
      <xdr:spPr>
        <a:xfrm>
          <a:off x="571499" y="2152650"/>
          <a:ext cx="2181225" cy="328448"/>
        </a:xfrm>
        <a:prstGeom prst="round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Auto Filter</a:t>
          </a:r>
        </a:p>
      </xdr:txBody>
    </xdr:sp>
    <xdr:clientData/>
  </xdr:twoCellAnchor>
  <xdr:twoCellAnchor>
    <xdr:from>
      <xdr:col>13</xdr:col>
      <xdr:colOff>228600</xdr:colOff>
      <xdr:row>2</xdr:row>
      <xdr:rowOff>95250</xdr:rowOff>
    </xdr:from>
    <xdr:to>
      <xdr:col>15</xdr:col>
      <xdr:colOff>257175</xdr:colOff>
      <xdr:row>4</xdr:row>
      <xdr:rowOff>142875</xdr:rowOff>
    </xdr:to>
    <xdr:sp macro="[0]!Section3" textlink="">
      <xdr:nvSpPr>
        <xdr:cNvPr id="5" name="Right Arrow 4"/>
        <xdr:cNvSpPr/>
      </xdr:nvSpPr>
      <xdr:spPr>
        <a:xfrm flipH="1">
          <a:off x="8505825" y="476250"/>
          <a:ext cx="1247775" cy="6381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3</a:t>
          </a:r>
        </a:p>
      </xdr:txBody>
    </xdr:sp>
    <xdr:clientData/>
  </xdr:twoCellAnchor>
  <xdr:twoCellAnchor>
    <xdr:from>
      <xdr:col>0</xdr:col>
      <xdr:colOff>581024</xdr:colOff>
      <xdr:row>11</xdr:row>
      <xdr:rowOff>152400</xdr:rowOff>
    </xdr:from>
    <xdr:to>
      <xdr:col>4</xdr:col>
      <xdr:colOff>323849</xdr:colOff>
      <xdr:row>13</xdr:row>
      <xdr:rowOff>99848</xdr:rowOff>
    </xdr:to>
    <xdr:sp macro="[0]!AdvancedFilter" textlink="">
      <xdr:nvSpPr>
        <xdr:cNvPr id="6" name="Rounded Rectangle 5"/>
        <xdr:cNvSpPr/>
      </xdr:nvSpPr>
      <xdr:spPr>
        <a:xfrm>
          <a:off x="581024" y="2638425"/>
          <a:ext cx="2181225" cy="328448"/>
        </a:xfrm>
        <a:prstGeom prst="round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Advanced Filter</a:t>
          </a:r>
        </a:p>
      </xdr:txBody>
    </xdr:sp>
    <xdr:clientData/>
  </xdr:twoCellAnchor>
  <xdr:twoCellAnchor>
    <xdr:from>
      <xdr:col>0</xdr:col>
      <xdr:colOff>571499</xdr:colOff>
      <xdr:row>14</xdr:row>
      <xdr:rowOff>38100</xdr:rowOff>
    </xdr:from>
    <xdr:to>
      <xdr:col>4</xdr:col>
      <xdr:colOff>314324</xdr:colOff>
      <xdr:row>15</xdr:row>
      <xdr:rowOff>176048</xdr:rowOff>
    </xdr:to>
    <xdr:sp macro="[0]!UniqueRecords" textlink="">
      <xdr:nvSpPr>
        <xdr:cNvPr id="7" name="Rounded Rectangle 6"/>
        <xdr:cNvSpPr/>
      </xdr:nvSpPr>
      <xdr:spPr>
        <a:xfrm>
          <a:off x="571499" y="3095625"/>
          <a:ext cx="2181225" cy="328448"/>
        </a:xfrm>
        <a:prstGeom prst="round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Advanced Filter Unique</a:t>
          </a:r>
          <a:r>
            <a:rPr lang="en-IE" sz="1100" b="1" baseline="0"/>
            <a:t> Records</a:t>
          </a:r>
          <a:endParaRPr lang="en-IE" sz="1100" b="1"/>
        </a:p>
      </xdr:txBody>
    </xdr:sp>
    <xdr:clientData/>
  </xdr:twoCellAnchor>
  <xdr:twoCellAnchor>
    <xdr:from>
      <xdr:col>0</xdr:col>
      <xdr:colOff>571499</xdr:colOff>
      <xdr:row>16</xdr:row>
      <xdr:rowOff>123825</xdr:rowOff>
    </xdr:from>
    <xdr:to>
      <xdr:col>4</xdr:col>
      <xdr:colOff>314324</xdr:colOff>
      <xdr:row>18</xdr:row>
      <xdr:rowOff>71273</xdr:rowOff>
    </xdr:to>
    <xdr:sp macro="[0]!NameCells" textlink="">
      <xdr:nvSpPr>
        <xdr:cNvPr id="8" name="Rounded Rectangle 7"/>
        <xdr:cNvSpPr/>
      </xdr:nvSpPr>
      <xdr:spPr>
        <a:xfrm>
          <a:off x="571499" y="3562350"/>
          <a:ext cx="2181225" cy="328448"/>
        </a:xfrm>
        <a:prstGeom prst="round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Name Cells</a:t>
          </a:r>
        </a:p>
      </xdr:txBody>
    </xdr:sp>
    <xdr:clientData/>
  </xdr:twoCellAnchor>
  <xdr:twoCellAnchor>
    <xdr:from>
      <xdr:col>0</xdr:col>
      <xdr:colOff>571500</xdr:colOff>
      <xdr:row>19</xdr:row>
      <xdr:rowOff>19050</xdr:rowOff>
    </xdr:from>
    <xdr:to>
      <xdr:col>4</xdr:col>
      <xdr:colOff>314325</xdr:colOff>
      <xdr:row>20</xdr:row>
      <xdr:rowOff>156998</xdr:rowOff>
    </xdr:to>
    <xdr:sp macro="[0]!_xludf.Outline" textlink="">
      <xdr:nvSpPr>
        <xdr:cNvPr id="9" name="Rounded Rectangle 8"/>
        <xdr:cNvSpPr/>
      </xdr:nvSpPr>
      <xdr:spPr>
        <a:xfrm>
          <a:off x="571500" y="4029075"/>
          <a:ext cx="2181225" cy="328448"/>
        </a:xfrm>
        <a:prstGeom prst="round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Outlines</a:t>
          </a:r>
        </a:p>
      </xdr:txBody>
    </xdr:sp>
    <xdr:clientData/>
  </xdr:twoCellAnchor>
  <xdr:twoCellAnchor>
    <xdr:from>
      <xdr:col>0</xdr:col>
      <xdr:colOff>561975</xdr:colOff>
      <xdr:row>21</xdr:row>
      <xdr:rowOff>57150</xdr:rowOff>
    </xdr:from>
    <xdr:to>
      <xdr:col>4</xdr:col>
      <xdr:colOff>304800</xdr:colOff>
      <xdr:row>23</xdr:row>
      <xdr:rowOff>4598</xdr:rowOff>
    </xdr:to>
    <xdr:sp macro="[0]!Scenarios" textlink="">
      <xdr:nvSpPr>
        <xdr:cNvPr id="10" name="Rounded Rectangle 9"/>
        <xdr:cNvSpPr/>
      </xdr:nvSpPr>
      <xdr:spPr>
        <a:xfrm>
          <a:off x="561975" y="4448175"/>
          <a:ext cx="2181225" cy="328448"/>
        </a:xfrm>
        <a:prstGeom prst="round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Scenarios</a:t>
          </a:r>
        </a:p>
        <a:p>
          <a:pPr algn="l"/>
          <a:endParaRPr lang="en-IE" sz="1100" b="1"/>
        </a:p>
      </xdr:txBody>
    </xdr:sp>
    <xdr:clientData/>
  </xdr:twoCellAnchor>
  <xdr:twoCellAnchor>
    <xdr:from>
      <xdr:col>5</xdr:col>
      <xdr:colOff>247650</xdr:colOff>
      <xdr:row>9</xdr:row>
      <xdr:rowOff>47625</xdr:rowOff>
    </xdr:from>
    <xdr:to>
      <xdr:col>8</xdr:col>
      <xdr:colOff>247650</xdr:colOff>
      <xdr:row>10</xdr:row>
      <xdr:rowOff>185573</xdr:rowOff>
    </xdr:to>
    <xdr:sp macro="[0]!Sorting" textlink="">
      <xdr:nvSpPr>
        <xdr:cNvPr id="11" name="Rounded Rectangle 10"/>
        <xdr:cNvSpPr/>
      </xdr:nvSpPr>
      <xdr:spPr>
        <a:xfrm>
          <a:off x="3295650" y="2152650"/>
          <a:ext cx="2181225" cy="328448"/>
        </a:xfrm>
        <a:prstGeom prst="round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Sorting</a:t>
          </a:r>
        </a:p>
        <a:p>
          <a:pPr algn="l"/>
          <a:endParaRPr lang="en-IE" sz="1100" b="1"/>
        </a:p>
      </xdr:txBody>
    </xdr:sp>
    <xdr:clientData/>
  </xdr:twoCellAnchor>
  <xdr:twoCellAnchor>
    <xdr:from>
      <xdr:col>5</xdr:col>
      <xdr:colOff>238125</xdr:colOff>
      <xdr:row>11</xdr:row>
      <xdr:rowOff>142875</xdr:rowOff>
    </xdr:from>
    <xdr:to>
      <xdr:col>8</xdr:col>
      <xdr:colOff>238125</xdr:colOff>
      <xdr:row>13</xdr:row>
      <xdr:rowOff>90323</xdr:rowOff>
    </xdr:to>
    <xdr:sp macro="[0]!_xludf.Series" textlink="">
      <xdr:nvSpPr>
        <xdr:cNvPr id="12" name="Rounded Rectangle 11"/>
        <xdr:cNvSpPr/>
      </xdr:nvSpPr>
      <xdr:spPr>
        <a:xfrm>
          <a:off x="3286125" y="2628900"/>
          <a:ext cx="2181225" cy="328448"/>
        </a:xfrm>
        <a:prstGeom prst="round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 b="1"/>
            <a:t>Series &amp; Custom</a:t>
          </a:r>
          <a:r>
            <a:rPr lang="en-IE" sz="1100" b="1" baseline="0"/>
            <a:t> Lists</a:t>
          </a:r>
          <a:endParaRPr lang="en-IE" sz="1100" b="1"/>
        </a:p>
        <a:p>
          <a:pPr algn="l"/>
          <a:endParaRPr lang="en-IE" sz="1100" b="1"/>
        </a:p>
      </xdr:txBody>
    </xdr:sp>
    <xdr:clientData/>
  </xdr:twoCellAnchor>
  <xdr:twoCellAnchor>
    <xdr:from>
      <xdr:col>5</xdr:col>
      <xdr:colOff>247650</xdr:colOff>
      <xdr:row>14</xdr:row>
      <xdr:rowOff>38100</xdr:rowOff>
    </xdr:from>
    <xdr:to>
      <xdr:col>8</xdr:col>
      <xdr:colOff>164555</xdr:colOff>
      <xdr:row>15</xdr:row>
      <xdr:rowOff>176048</xdr:rowOff>
    </xdr:to>
    <xdr:sp macro="[0]!Hyperlinks" textlink="">
      <xdr:nvSpPr>
        <xdr:cNvPr id="13" name="Rounded Rectangle 12"/>
        <xdr:cNvSpPr/>
      </xdr:nvSpPr>
      <xdr:spPr>
        <a:xfrm>
          <a:off x="3295650" y="3095625"/>
          <a:ext cx="2098130" cy="328448"/>
        </a:xfrm>
        <a:prstGeom prst="round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Hyperlinks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190501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3</xdr:col>
      <xdr:colOff>952500</xdr:colOff>
      <xdr:row>1</xdr:row>
      <xdr:rowOff>78441</xdr:rowOff>
    </xdr:from>
    <xdr:to>
      <xdr:col>3</xdr:col>
      <xdr:colOff>2200275</xdr:colOff>
      <xdr:row>3</xdr:row>
      <xdr:rowOff>55469</xdr:rowOff>
    </xdr:to>
    <xdr:sp macro="[0]!Section3" textlink="">
      <xdr:nvSpPr>
        <xdr:cNvPr id="5" name="Right Arrow 4"/>
        <xdr:cNvSpPr/>
      </xdr:nvSpPr>
      <xdr:spPr>
        <a:xfrm flipH="1">
          <a:off x="5883088" y="145676"/>
          <a:ext cx="1247775" cy="6381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Section 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6</xdr:col>
      <xdr:colOff>145676</xdr:colOff>
      <xdr:row>6</xdr:row>
      <xdr:rowOff>942974</xdr:rowOff>
    </xdr:to>
    <xdr:grpSp>
      <xdr:nvGrpSpPr>
        <xdr:cNvPr id="2" name="Group 1"/>
        <xdr:cNvGrpSpPr/>
      </xdr:nvGrpSpPr>
      <xdr:grpSpPr>
        <a:xfrm>
          <a:off x="0" y="1314450"/>
          <a:ext cx="6146426" cy="942974"/>
          <a:chOff x="0" y="0"/>
          <a:chExt cx="6146835" cy="942974"/>
        </a:xfrm>
      </xdr:grpSpPr>
      <xdr:sp macro="" textlink="">
        <xdr:nvSpPr>
          <xdr:cNvPr id="3" name="Rectangle 2"/>
          <xdr:cNvSpPr/>
        </xdr:nvSpPr>
        <xdr:spPr>
          <a:xfrm>
            <a:off x="0" y="0"/>
            <a:ext cx="6000750" cy="847725"/>
          </a:xfrm>
          <a:prstGeom prst="rect">
            <a:avLst/>
          </a:prstGeom>
          <a:solidFill>
            <a:schemeClr val="bg1"/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" tIns="0" rIns="36576" bIns="0" rtlCol="0" anchor="b"/>
          <a:lstStyle/>
          <a:p>
            <a:pPr lvl="7" algn="r"/>
            <a:r>
              <a: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rPr>
              <a:t>2010 T-Shirt Orders</a:t>
            </a:r>
          </a:p>
        </xdr:txBody>
      </xdr:sp>
      <xdr:pic>
        <xdr:nvPicPr>
          <xdr:cNvPr id="4" name="Picture 3" descr="C:\Users\Screencaster\AppData\Local\Microsoft\Windows\Temporary Internet Files\Content.IE5\KA4C0LPP\MC900088482[1].wmf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44"/>
          <a:stretch/>
        </xdr:blipFill>
        <xdr:spPr bwMode="auto">
          <a:xfrm>
            <a:off x="85725" y="38100"/>
            <a:ext cx="825291" cy="8191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4"/>
          <xdr:cNvSpPr/>
        </xdr:nvSpPr>
        <xdr:spPr>
          <a:xfrm>
            <a:off x="866776" y="514350"/>
            <a:ext cx="2895600" cy="428624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 anchor="b">
            <a:noAutofit/>
          </a:bodyPr>
          <a:lstStyle/>
          <a:p>
            <a:pPr algn="l"/>
            <a:r>
              <a:rPr lang="en-US" sz="2400" b="1" i="0" u="none" cap="none" spc="-50" baseline="0">
                <a:ln w="12700">
                  <a:solidFill>
                    <a:schemeClr val="bg1"/>
                  </a:solidFill>
                  <a:prstDash val="solid"/>
                </a:ln>
                <a:solidFill>
                  <a:schemeClr val="bg1">
                    <a:lumMod val="75000"/>
                  </a:schemeClr>
                </a:solidFill>
                <a:effectLst/>
                <a:latin typeface="Forte" pitchFamily="66" charset="0"/>
              </a:rPr>
              <a:t>Terrier Tough!</a:t>
            </a:r>
            <a:endParaRPr lang="en-US" sz="1100" b="1" i="0" u="none" cap="none" spc="-50" baseline="0">
              <a:ln w="12700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n-lt"/>
            </a:endParaRPr>
          </a:p>
        </xdr:txBody>
      </xdr:sp>
      <xdr:sp macro="" textlink="">
        <xdr:nvSpPr>
          <xdr:cNvPr id="6" name="Rectangle 5"/>
          <xdr:cNvSpPr/>
        </xdr:nvSpPr>
        <xdr:spPr>
          <a:xfrm>
            <a:off x="737472" y="87748"/>
            <a:ext cx="5409363" cy="588528"/>
          </a:xfrm>
          <a:prstGeom prst="rect">
            <a:avLst/>
          </a:prstGeom>
          <a:noFill/>
        </xdr:spPr>
        <xdr:txBody>
          <a:bodyPr wrap="square" lIns="91440" tIns="45720" rIns="91440" bIns="45720" anchor="t">
            <a:noAutofit/>
          </a:bodyPr>
          <a:lstStyle/>
          <a:p>
            <a:pPr algn="l"/>
            <a:r>
              <a:rPr lang="en-US" sz="3400" b="1" cap="none" spc="0">
                <a:ln w="15875" cmpd="sng">
                  <a:solidFill>
                    <a:srgbClr val="FFFFFF"/>
                  </a:solidFill>
                  <a:prstDash val="solid"/>
                  <a:miter lim="800000"/>
                </a:ln>
                <a:gradFill flip="none" rotWithShape="1">
                  <a:gsLst>
                    <a:gs pos="0">
                      <a:schemeClr val="accent2"/>
                    </a:gs>
                    <a:gs pos="55000">
                      <a:schemeClr val="accent2"/>
                    </a:gs>
                    <a:gs pos="59000">
                      <a:schemeClr val="accent2">
                        <a:lumMod val="50000"/>
                      </a:schemeClr>
                    </a:gs>
                    <a:gs pos="76000">
                      <a:schemeClr val="tx1"/>
                    </a:gs>
                  </a:gsLst>
                  <a:lin ang="5400000" scaled="1"/>
                  <a:tileRect/>
                </a:gradFill>
                <a:effectLst>
                  <a:glow rad="63500">
                    <a:schemeClr val="bg1">
                      <a:lumMod val="65000"/>
                    </a:schemeClr>
                  </a:glow>
                  <a:outerShdw blurRad="50800" algn="tl" rotWithShape="0">
                    <a:schemeClr val="bg1">
                      <a:lumMod val="65000"/>
                    </a:schemeClr>
                  </a:outerShdw>
                </a:effectLst>
                <a:latin typeface="Rockwell" pitchFamily="18" charset="0"/>
              </a:rPr>
              <a:t>Texlahoma High School </a:t>
            </a:r>
          </a:p>
        </xdr:txBody>
      </xdr:sp>
    </xdr:grpSp>
    <xdr:clientData/>
  </xdr:twoCellAnchor>
  <xdr:twoCellAnchor>
    <xdr:from>
      <xdr:col>0</xdr:col>
      <xdr:colOff>133348</xdr:colOff>
      <xdr:row>1</xdr:row>
      <xdr:rowOff>1</xdr:rowOff>
    </xdr:from>
    <xdr:to>
      <xdr:col>0</xdr:col>
      <xdr:colOff>761999</xdr:colOff>
      <xdr:row>2</xdr:row>
      <xdr:rowOff>28575</xdr:rowOff>
    </xdr:to>
    <xdr:sp macro="[0]!Home" textlink="">
      <xdr:nvSpPr>
        <xdr:cNvPr id="7" name="Rectangle 6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488673</xdr:colOff>
      <xdr:row>1</xdr:row>
      <xdr:rowOff>0</xdr:rowOff>
    </xdr:from>
    <xdr:to>
      <xdr:col>6</xdr:col>
      <xdr:colOff>152399</xdr:colOff>
      <xdr:row>2</xdr:row>
      <xdr:rowOff>180975</xdr:rowOff>
    </xdr:to>
    <xdr:sp macro="[0]!Section3" textlink="">
      <xdr:nvSpPr>
        <xdr:cNvPr id="8" name="Right Arrow 7"/>
        <xdr:cNvSpPr/>
      </xdr:nvSpPr>
      <xdr:spPr>
        <a:xfrm flipH="1">
          <a:off x="4489173" y="66675"/>
          <a:ext cx="1663976" cy="638175"/>
        </a:xfrm>
        <a:prstGeom prst="rightArrow">
          <a:avLst/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</a:rPr>
            <a:t>Section 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1</xdr:row>
      <xdr:rowOff>1</xdr:rowOff>
    </xdr:from>
    <xdr:to>
      <xdr:col>0</xdr:col>
      <xdr:colOff>761999</xdr:colOff>
      <xdr:row>2</xdr:row>
      <xdr:rowOff>28575</xdr:rowOff>
    </xdr:to>
    <xdr:sp macro="[0]!Home" textlink="">
      <xdr:nvSpPr>
        <xdr:cNvPr id="7" name="Rectangle 6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488673</xdr:colOff>
      <xdr:row>1</xdr:row>
      <xdr:rowOff>0</xdr:rowOff>
    </xdr:from>
    <xdr:to>
      <xdr:col>6</xdr:col>
      <xdr:colOff>152399</xdr:colOff>
      <xdr:row>2</xdr:row>
      <xdr:rowOff>180975</xdr:rowOff>
    </xdr:to>
    <xdr:sp macro="[0]!Section3" textlink="">
      <xdr:nvSpPr>
        <xdr:cNvPr id="8" name="Right Arrow 7"/>
        <xdr:cNvSpPr/>
      </xdr:nvSpPr>
      <xdr:spPr>
        <a:xfrm flipH="1">
          <a:off x="4489173" y="66675"/>
          <a:ext cx="1663976" cy="638175"/>
        </a:xfrm>
        <a:prstGeom prst="rightArrow">
          <a:avLst/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</a:rPr>
            <a:t>Section 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1</xdr:row>
      <xdr:rowOff>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488673</xdr:colOff>
      <xdr:row>1</xdr:row>
      <xdr:rowOff>0</xdr:rowOff>
    </xdr:from>
    <xdr:to>
      <xdr:col>6</xdr:col>
      <xdr:colOff>152399</xdr:colOff>
      <xdr:row>2</xdr:row>
      <xdr:rowOff>180975</xdr:rowOff>
    </xdr:to>
    <xdr:sp macro="[0]!Section3" textlink="">
      <xdr:nvSpPr>
        <xdr:cNvPr id="3" name="Right Arrow 2"/>
        <xdr:cNvSpPr/>
      </xdr:nvSpPr>
      <xdr:spPr>
        <a:xfrm flipH="1">
          <a:off x="4489173" y="66675"/>
          <a:ext cx="1663976" cy="638175"/>
        </a:xfrm>
        <a:prstGeom prst="rightArrow">
          <a:avLst/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</a:rPr>
            <a:t>Section 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1</xdr:row>
      <xdr:rowOff>1</xdr:rowOff>
    </xdr:from>
    <xdr:to>
      <xdr:col>0</xdr:col>
      <xdr:colOff>761999</xdr:colOff>
      <xdr:row>2</xdr:row>
      <xdr:rowOff>28575</xdr:rowOff>
    </xdr:to>
    <xdr:sp macro="[0]!Home" textlink="">
      <xdr:nvSpPr>
        <xdr:cNvPr id="2" name="Rectangle 1"/>
        <xdr:cNvSpPr/>
      </xdr:nvSpPr>
      <xdr:spPr>
        <a:xfrm>
          <a:off x="133348" y="66676"/>
          <a:ext cx="628651" cy="4857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>
              <a:solidFill>
                <a:srgbClr val="D2A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Home</a:t>
          </a:r>
        </a:p>
      </xdr:txBody>
    </xdr:sp>
    <xdr:clientData/>
  </xdr:twoCellAnchor>
  <xdr:twoCellAnchor>
    <xdr:from>
      <xdr:col>4</xdr:col>
      <xdr:colOff>488673</xdr:colOff>
      <xdr:row>1</xdr:row>
      <xdr:rowOff>0</xdr:rowOff>
    </xdr:from>
    <xdr:to>
      <xdr:col>6</xdr:col>
      <xdr:colOff>152399</xdr:colOff>
      <xdr:row>2</xdr:row>
      <xdr:rowOff>180975</xdr:rowOff>
    </xdr:to>
    <xdr:sp macro="[0]!Section3" textlink="">
      <xdr:nvSpPr>
        <xdr:cNvPr id="3" name="Right Arrow 2"/>
        <xdr:cNvSpPr/>
      </xdr:nvSpPr>
      <xdr:spPr>
        <a:xfrm flipH="1">
          <a:off x="4489173" y="66675"/>
          <a:ext cx="1663976" cy="638175"/>
        </a:xfrm>
        <a:prstGeom prst="rightArrow">
          <a:avLst/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</a:rPr>
            <a:t>Section 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C/20132014/Timetable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table"/>
      <sheetName val="Calendar"/>
      <sheetName val="MIFET Calendar"/>
      <sheetName val="L6 Class Timetable"/>
      <sheetName val="Assessment Timetable - 201213"/>
      <sheetName val="Ad Office Admin Class"/>
      <sheetName val="Word Processing 5"/>
      <sheetName val="Sheet1"/>
      <sheetName val="Desktop Publishing 5"/>
      <sheetName val="Spreadsheet IT 5"/>
      <sheetName val="Spreadsheet Off Ad. 5"/>
      <sheetName val="Business Comp 5 Ecology"/>
      <sheetName val="Spreadsheet 6"/>
      <sheetName val="Word Processing 6"/>
      <sheetName val="Work Experience 6"/>
      <sheetName val="Relational Database 6"/>
      <sheetName val="Relational Database Net 6"/>
      <sheetName val="Web Authoring 6"/>
      <sheetName val="Timetable2"/>
      <sheetName val="A&amp;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G6">
            <v>1</v>
          </cell>
        </row>
        <row r="7">
          <cell r="G7">
            <v>1</v>
          </cell>
        </row>
        <row r="8">
          <cell r="G8">
            <v>1</v>
          </cell>
        </row>
        <row r="9">
          <cell r="G9">
            <v>0</v>
          </cell>
        </row>
        <row r="10">
          <cell r="G10">
            <v>1</v>
          </cell>
        </row>
        <row r="11">
          <cell r="G11">
            <v>1</v>
          </cell>
        </row>
        <row r="12">
          <cell r="G12">
            <v>1</v>
          </cell>
        </row>
        <row r="13">
          <cell r="G13"/>
        </row>
        <row r="14">
          <cell r="G14">
            <v>1</v>
          </cell>
        </row>
        <row r="15">
          <cell r="G15">
            <v>1</v>
          </cell>
        </row>
        <row r="16">
          <cell r="G16">
            <v>1</v>
          </cell>
        </row>
        <row r="17">
          <cell r="G17">
            <v>1</v>
          </cell>
        </row>
        <row r="18">
          <cell r="G18">
            <v>1</v>
          </cell>
        </row>
        <row r="19">
          <cell r="G19"/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2" name="Table2" displayName="Table2" ref="A8:C10" totalsRowShown="0">
  <tableColumns count="3">
    <tableColumn id="1" name="Product" dataDxfId="10"/>
    <tableColumn id="2" name="Cost" dataDxfId="9"/>
    <tableColumn id="3" name="Tax" dataDxfId="8">
      <calculatedColumnFormula>B9*TaxRate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9:D19" totalsRowShown="0" tableBorderDxfId="3">
  <tableColumns count="4">
    <tableColumn id="1" name="Phone ID"/>
    <tableColumn id="2" name="Product"/>
    <tableColumn id="3" name="Unit Price"/>
    <tableColumn id="4" name="Quantity in Stock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1:E28" totalsRowShown="0">
  <tableColumns count="5">
    <tableColumn id="1" name="Date" dataDxfId="1"/>
    <tableColumn id="2" name="Order ID"/>
    <tableColumn id="3" name="SalesRep"/>
    <tableColumn id="4" name="Customer"/>
    <tableColumn id="5" name="Sa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youtube.com/watch?v=SU1qGbN6Rs8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youtube.com/watch?v=SU1qGbN6Rs8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excel-easy.com/examples/depreciation.html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easy.com/example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Rynagh\AppData\Roaming\Microsoft\Excel\Section%203%20-%20Worksheet%20Features\Section%203%20-%20Worksheet%20Features.docx" TargetMode="External"/><Relationship Id="rId2" Type="http://schemas.openxmlformats.org/officeDocument/2006/relationships/hyperlink" Target="http://www.google.com/" TargetMode="External"/><Relationship Id="rId1" Type="http://schemas.openxmlformats.org/officeDocument/2006/relationships/hyperlink" Target="file:///C:\Users\Rynagh\AppData\Roaming\Microsoft\Excel\Section%204%20-%20Formulas%20and%20Functions.docx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3:J18"/>
  <sheetViews>
    <sheetView tabSelected="1" workbookViewId="0">
      <pane ySplit="6" topLeftCell="A7" activePane="bottomLeft" state="frozen"/>
      <selection pane="bottomLeft" activeCell="E18" sqref="E18"/>
    </sheetView>
  </sheetViews>
  <sheetFormatPr defaultRowHeight="15" x14ac:dyDescent="0.25"/>
  <cols>
    <col min="1" max="6" width="9.140625" style="155"/>
    <col min="7" max="7" width="10.28515625" style="155" customWidth="1"/>
    <col min="8" max="8" width="13.28515625" style="155" customWidth="1"/>
    <col min="9" max="16384" width="9.140625" style="155"/>
  </cols>
  <sheetData>
    <row r="3" spans="2:8" ht="23.25" x14ac:dyDescent="0.35">
      <c r="D3" s="392" t="s">
        <v>140</v>
      </c>
      <c r="E3" s="392"/>
      <c r="F3" s="392"/>
      <c r="G3" s="392"/>
      <c r="H3" s="392"/>
    </row>
    <row r="4" spans="2:8" ht="23.25" x14ac:dyDescent="0.35">
      <c r="D4" s="392" t="s">
        <v>304</v>
      </c>
      <c r="E4" s="392"/>
      <c r="F4" s="392"/>
      <c r="G4" s="392"/>
      <c r="H4" s="392"/>
    </row>
    <row r="6" spans="2:8" ht="29.25" customHeight="1" x14ac:dyDescent="0.25"/>
    <row r="14" spans="2:8" x14ac:dyDescent="0.25">
      <c r="F14" s="156"/>
    </row>
    <row r="16" spans="2:8" x14ac:dyDescent="0.25">
      <c r="B16" s="157"/>
    </row>
    <row r="18" spans="10:10" x14ac:dyDescent="0.25">
      <c r="J18" s="157"/>
    </row>
  </sheetData>
  <mergeCells count="2">
    <mergeCell ref="D3:H3"/>
    <mergeCell ref="D4:H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P69"/>
  <sheetViews>
    <sheetView zoomScaleNormal="100" workbookViewId="0">
      <pane ySplit="5" topLeftCell="A6" activePane="bottomLeft" state="frozen"/>
      <selection activeCell="J21" sqref="J21"/>
      <selection pane="bottomLeft" activeCell="A5" sqref="A5:B5"/>
    </sheetView>
  </sheetViews>
  <sheetFormatPr defaultRowHeight="15" x14ac:dyDescent="0.25"/>
  <cols>
    <col min="1" max="1" width="15" style="203" customWidth="1"/>
    <col min="2" max="3" width="15" style="200" customWidth="1"/>
    <col min="4" max="4" width="11.5703125" style="204" customWidth="1"/>
    <col min="5" max="5" width="12.7109375" style="200" customWidth="1"/>
    <col min="6" max="6" width="15" style="200" customWidth="1"/>
    <col min="7" max="7" width="13" style="200" customWidth="1"/>
    <col min="8" max="8" width="12.85546875" style="200" customWidth="1"/>
    <col min="9" max="9" width="10.5703125" style="200" bestFit="1" customWidth="1"/>
    <col min="10" max="10" width="9.140625" style="200"/>
    <col min="11" max="11" width="10.7109375" style="200" bestFit="1" customWidth="1"/>
    <col min="12" max="12" width="9.140625" style="200"/>
    <col min="13" max="13" width="11.42578125" style="200" bestFit="1" customWidth="1"/>
    <col min="14" max="16384" width="9.140625" style="200"/>
  </cols>
  <sheetData>
    <row r="1" spans="1:16" s="21" customFormat="1" ht="5.25" customHeight="1" thickBot="1" x14ac:dyDescent="0.3">
      <c r="A1" s="171"/>
      <c r="D1" s="168"/>
    </row>
    <row r="2" spans="1:16" s="21" customFormat="1" ht="36" customHeight="1" thickBot="1" x14ac:dyDescent="0.3">
      <c r="A2" s="171"/>
      <c r="C2" s="400" t="s">
        <v>461</v>
      </c>
      <c r="D2" s="401"/>
    </row>
    <row r="3" spans="1:16" s="21" customFormat="1" ht="15.75" customHeight="1" x14ac:dyDescent="0.25">
      <c r="A3" s="172"/>
      <c r="D3" s="168"/>
    </row>
    <row r="4" spans="1:16" s="212" customFormat="1" x14ac:dyDescent="0.25">
      <c r="A4" s="210"/>
      <c r="B4" s="211"/>
      <c r="D4" s="213"/>
      <c r="E4" s="214"/>
      <c r="F4" s="214"/>
      <c r="H4" s="214"/>
      <c r="I4" s="214"/>
      <c r="J4" s="214"/>
      <c r="K4" s="214"/>
      <c r="L4" s="211"/>
      <c r="N4" s="214"/>
      <c r="O4" s="214"/>
      <c r="P4" s="214"/>
    </row>
    <row r="5" spans="1:16" s="208" customFormat="1" ht="15.75" thickBot="1" x14ac:dyDescent="0.3">
      <c r="A5" s="402"/>
      <c r="B5" s="403"/>
      <c r="D5" s="209"/>
    </row>
    <row r="6" spans="1:16" customFormat="1" x14ac:dyDescent="0.25"/>
    <row r="7" spans="1:16" customFormat="1" x14ac:dyDescent="0.25">
      <c r="A7" t="s">
        <v>462</v>
      </c>
      <c r="B7" t="s">
        <v>463</v>
      </c>
      <c r="C7" t="s">
        <v>464</v>
      </c>
      <c r="D7" t="s">
        <v>407</v>
      </c>
      <c r="E7">
        <v>1</v>
      </c>
      <c r="F7">
        <v>2</v>
      </c>
      <c r="G7">
        <v>5</v>
      </c>
      <c r="H7" t="s">
        <v>222</v>
      </c>
      <c r="I7" t="s">
        <v>498</v>
      </c>
    </row>
    <row r="8" spans="1:16" customFormat="1" x14ac:dyDescent="0.25">
      <c r="A8" t="s">
        <v>465</v>
      </c>
      <c r="B8" t="s">
        <v>466</v>
      </c>
      <c r="C8" t="s">
        <v>467</v>
      </c>
      <c r="D8" t="s">
        <v>408</v>
      </c>
      <c r="E8">
        <v>2</v>
      </c>
      <c r="F8">
        <v>4</v>
      </c>
      <c r="G8">
        <v>10</v>
      </c>
      <c r="H8" t="s">
        <v>223</v>
      </c>
      <c r="I8" t="s">
        <v>499</v>
      </c>
    </row>
    <row r="9" spans="1:16" customFormat="1" x14ac:dyDescent="0.25">
      <c r="A9" t="s">
        <v>468</v>
      </c>
      <c r="B9" t="s">
        <v>469</v>
      </c>
      <c r="C9" t="s">
        <v>470</v>
      </c>
      <c r="D9" t="s">
        <v>409</v>
      </c>
      <c r="E9">
        <v>3</v>
      </c>
      <c r="F9">
        <v>6</v>
      </c>
      <c r="G9">
        <v>15</v>
      </c>
      <c r="H9" t="s">
        <v>236</v>
      </c>
      <c r="I9" t="s">
        <v>500</v>
      </c>
    </row>
    <row r="10" spans="1:16" customFormat="1" x14ac:dyDescent="0.25">
      <c r="A10" t="s">
        <v>471</v>
      </c>
      <c r="B10" t="s">
        <v>472</v>
      </c>
      <c r="C10" t="s">
        <v>473</v>
      </c>
      <c r="D10" t="s">
        <v>410</v>
      </c>
      <c r="E10">
        <v>4</v>
      </c>
      <c r="F10">
        <v>8</v>
      </c>
      <c r="G10">
        <v>20</v>
      </c>
      <c r="H10" t="s">
        <v>474</v>
      </c>
      <c r="I10" t="s">
        <v>501</v>
      </c>
    </row>
    <row r="11" spans="1:16" customFormat="1" x14ac:dyDescent="0.25">
      <c r="A11" t="s">
        <v>475</v>
      </c>
      <c r="B11" t="s">
        <v>476</v>
      </c>
      <c r="C11" t="s">
        <v>411</v>
      </c>
      <c r="D11" t="s">
        <v>411</v>
      </c>
      <c r="E11">
        <v>5</v>
      </c>
      <c r="F11">
        <v>10</v>
      </c>
      <c r="G11">
        <v>25</v>
      </c>
      <c r="H11" t="s">
        <v>477</v>
      </c>
      <c r="I11" t="s">
        <v>502</v>
      </c>
    </row>
    <row r="12" spans="1:16" customFormat="1" x14ac:dyDescent="0.25">
      <c r="A12" t="s">
        <v>478</v>
      </c>
      <c r="C12" t="s">
        <v>479</v>
      </c>
      <c r="E12">
        <v>6</v>
      </c>
      <c r="F12">
        <v>12</v>
      </c>
    </row>
    <row r="13" spans="1:16" customFormat="1" x14ac:dyDescent="0.25">
      <c r="A13" t="s">
        <v>480</v>
      </c>
      <c r="C13" t="s">
        <v>481</v>
      </c>
      <c r="E13">
        <v>7</v>
      </c>
    </row>
    <row r="14" spans="1:16" customFormat="1" x14ac:dyDescent="0.25">
      <c r="A14" t="s">
        <v>462</v>
      </c>
      <c r="C14" t="s">
        <v>482</v>
      </c>
      <c r="E14">
        <v>8</v>
      </c>
    </row>
    <row r="15" spans="1:16" customFormat="1" x14ac:dyDescent="0.25">
      <c r="E15">
        <v>9</v>
      </c>
    </row>
    <row r="16" spans="1:16" customFormat="1" x14ac:dyDescent="0.25">
      <c r="E16">
        <v>10</v>
      </c>
    </row>
    <row r="17" spans="1:9" customFormat="1" x14ac:dyDescent="0.25"/>
    <row r="18" spans="1:9" customFormat="1" x14ac:dyDescent="0.25"/>
    <row r="19" spans="1:9" customFormat="1" x14ac:dyDescent="0.25">
      <c r="A19" s="267">
        <v>0.375</v>
      </c>
      <c r="B19" s="200">
        <v>2007</v>
      </c>
      <c r="C19" s="269">
        <v>41654</v>
      </c>
      <c r="D19" t="s">
        <v>407</v>
      </c>
      <c r="E19" s="268">
        <v>39083</v>
      </c>
      <c r="F19" s="269">
        <v>41640</v>
      </c>
      <c r="G19" t="s">
        <v>485</v>
      </c>
      <c r="H19" t="s">
        <v>489</v>
      </c>
      <c r="I19" t="s">
        <v>493</v>
      </c>
    </row>
    <row r="20" spans="1:9" customFormat="1" x14ac:dyDescent="0.25">
      <c r="A20" s="267">
        <v>0.41666666666666669</v>
      </c>
      <c r="B20" s="200">
        <v>2008</v>
      </c>
      <c r="C20" s="269">
        <v>41744</v>
      </c>
      <c r="D20" t="s">
        <v>410</v>
      </c>
      <c r="E20" s="268">
        <v>39114</v>
      </c>
      <c r="F20" s="269">
        <v>41699</v>
      </c>
      <c r="G20" t="s">
        <v>486</v>
      </c>
      <c r="H20" t="s">
        <v>490</v>
      </c>
      <c r="I20" t="s">
        <v>494</v>
      </c>
    </row>
    <row r="21" spans="1:9" customFormat="1" x14ac:dyDescent="0.25">
      <c r="A21" s="267">
        <v>0.45833333333333298</v>
      </c>
      <c r="B21" s="200">
        <v>2009</v>
      </c>
      <c r="C21" s="269">
        <v>41835</v>
      </c>
      <c r="D21" t="s">
        <v>483</v>
      </c>
      <c r="E21" s="268">
        <v>39142</v>
      </c>
      <c r="F21" s="269">
        <v>41760</v>
      </c>
      <c r="G21" t="s">
        <v>487</v>
      </c>
      <c r="H21" t="s">
        <v>491</v>
      </c>
      <c r="I21" t="s">
        <v>495</v>
      </c>
    </row>
    <row r="22" spans="1:9" customFormat="1" x14ac:dyDescent="0.25">
      <c r="A22" s="267">
        <v>0.5</v>
      </c>
      <c r="B22" s="200">
        <v>2010</v>
      </c>
      <c r="C22" s="269">
        <v>41927</v>
      </c>
      <c r="D22" t="s">
        <v>484</v>
      </c>
      <c r="E22" s="268">
        <v>39173</v>
      </c>
      <c r="F22" s="269">
        <v>41821</v>
      </c>
      <c r="G22" t="s">
        <v>488</v>
      </c>
      <c r="H22" t="s">
        <v>490</v>
      </c>
      <c r="I22" t="s">
        <v>496</v>
      </c>
    </row>
    <row r="23" spans="1:9" customFormat="1" x14ac:dyDescent="0.25">
      <c r="A23" s="267">
        <v>0.54166666666666696</v>
      </c>
      <c r="B23" s="200">
        <v>2011</v>
      </c>
      <c r="C23" s="269">
        <v>42019</v>
      </c>
      <c r="E23" s="268">
        <v>39203</v>
      </c>
      <c r="F23" s="269">
        <v>41883</v>
      </c>
      <c r="G23" t="s">
        <v>485</v>
      </c>
      <c r="H23" t="s">
        <v>492</v>
      </c>
      <c r="I23" t="s">
        <v>497</v>
      </c>
    </row>
    <row r="24" spans="1:9" customFormat="1" x14ac:dyDescent="0.25">
      <c r="A24" s="267">
        <v>0.58333333333333304</v>
      </c>
      <c r="G24" t="s">
        <v>486</v>
      </c>
      <c r="H24" t="s">
        <v>490</v>
      </c>
    </row>
    <row r="25" spans="1:9" customFormat="1" x14ac:dyDescent="0.25">
      <c r="G25" t="s">
        <v>487</v>
      </c>
    </row>
    <row r="26" spans="1:9" customFormat="1" x14ac:dyDescent="0.25"/>
    <row r="27" spans="1:9" customFormat="1" x14ac:dyDescent="0.25">
      <c r="C27" t="s">
        <v>503</v>
      </c>
    </row>
    <row r="28" spans="1:9" customFormat="1" x14ac:dyDescent="0.25">
      <c r="C28" t="s">
        <v>504</v>
      </c>
    </row>
    <row r="29" spans="1:9" customFormat="1" x14ac:dyDescent="0.25">
      <c r="A29" t="s">
        <v>462</v>
      </c>
      <c r="B29">
        <v>1</v>
      </c>
      <c r="C29" t="s">
        <v>407</v>
      </c>
    </row>
    <row r="30" spans="1:9" customFormat="1" x14ac:dyDescent="0.25">
      <c r="A30" t="s">
        <v>465</v>
      </c>
      <c r="B30">
        <v>3</v>
      </c>
    </row>
    <row r="31" spans="1:9" customFormat="1" x14ac:dyDescent="0.25">
      <c r="A31" t="s">
        <v>468</v>
      </c>
      <c r="B31">
        <v>5</v>
      </c>
    </row>
    <row r="32" spans="1:9" customFormat="1" x14ac:dyDescent="0.25">
      <c r="A32" t="s">
        <v>471</v>
      </c>
      <c r="B32">
        <v>7</v>
      </c>
    </row>
    <row r="33" spans="1:9" customFormat="1" x14ac:dyDescent="0.25">
      <c r="A33" t="s">
        <v>475</v>
      </c>
      <c r="B33">
        <v>9</v>
      </c>
    </row>
    <row r="34" spans="1:9" customFormat="1" x14ac:dyDescent="0.25">
      <c r="E34" t="s">
        <v>505</v>
      </c>
    </row>
    <row r="35" spans="1:9" customFormat="1" x14ac:dyDescent="0.25"/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13" x14ac:dyDescent="0.25">
      <c r="A49"/>
      <c r="B49"/>
      <c r="C49"/>
      <c r="D49"/>
      <c r="E49"/>
      <c r="F49"/>
      <c r="G49"/>
      <c r="H49"/>
      <c r="I49"/>
    </row>
    <row r="50" spans="1:13" x14ac:dyDescent="0.25">
      <c r="A50"/>
      <c r="B50"/>
      <c r="C50"/>
      <c r="D50"/>
      <c r="E50"/>
      <c r="F50"/>
      <c r="G50"/>
      <c r="H50"/>
      <c r="I50"/>
    </row>
    <row r="51" spans="1:13" x14ac:dyDescent="0.25">
      <c r="A51"/>
      <c r="B51"/>
      <c r="C51"/>
      <c r="D51"/>
      <c r="E51"/>
      <c r="F51"/>
      <c r="G51"/>
      <c r="H51"/>
      <c r="I51"/>
    </row>
    <row r="52" spans="1:13" x14ac:dyDescent="0.25">
      <c r="A52"/>
      <c r="B52"/>
      <c r="C52"/>
      <c r="D52"/>
      <c r="E52"/>
      <c r="F52"/>
      <c r="G52"/>
      <c r="H52"/>
      <c r="I52"/>
    </row>
    <row r="53" spans="1:13" x14ac:dyDescent="0.25">
      <c r="A53"/>
      <c r="B53"/>
      <c r="C53"/>
      <c r="D53"/>
      <c r="E53"/>
      <c r="F53"/>
      <c r="G53"/>
      <c r="H53"/>
      <c r="I53"/>
      <c r="K53"/>
      <c r="L53"/>
      <c r="M53"/>
    </row>
    <row r="54" spans="1:13" x14ac:dyDescent="0.25">
      <c r="A54"/>
      <c r="B54"/>
      <c r="C54"/>
      <c r="D54"/>
      <c r="E54"/>
      <c r="F54"/>
      <c r="G54"/>
      <c r="H54"/>
      <c r="I54"/>
      <c r="K54"/>
      <c r="L54"/>
      <c r="M54"/>
    </row>
    <row r="55" spans="1:13" x14ac:dyDescent="0.25">
      <c r="A55"/>
      <c r="B55"/>
      <c r="C55"/>
      <c r="D55"/>
      <c r="E55"/>
      <c r="F55"/>
      <c r="G55"/>
      <c r="H55"/>
      <c r="I55"/>
      <c r="K55"/>
      <c r="L55"/>
      <c r="M55"/>
    </row>
    <row r="56" spans="1:13" x14ac:dyDescent="0.25">
      <c r="A56"/>
      <c r="B56"/>
      <c r="C56"/>
      <c r="D56"/>
      <c r="E56"/>
      <c r="F56"/>
      <c r="G56"/>
      <c r="H56"/>
      <c r="I56"/>
      <c r="K56"/>
      <c r="L56"/>
      <c r="M56"/>
    </row>
    <row r="57" spans="1:13" x14ac:dyDescent="0.25">
      <c r="A57"/>
      <c r="B57"/>
      <c r="C57"/>
      <c r="D57"/>
      <c r="E57"/>
      <c r="F57"/>
      <c r="G57"/>
      <c r="H57"/>
      <c r="I57"/>
      <c r="K57"/>
      <c r="L57"/>
      <c r="M57"/>
    </row>
    <row r="58" spans="1:13" x14ac:dyDescent="0.25">
      <c r="K58"/>
      <c r="L58"/>
      <c r="M58"/>
    </row>
    <row r="59" spans="1:13" x14ac:dyDescent="0.25">
      <c r="K59"/>
      <c r="L59"/>
      <c r="M59"/>
    </row>
    <row r="60" spans="1:13" x14ac:dyDescent="0.25">
      <c r="K60"/>
      <c r="L60"/>
      <c r="M60"/>
    </row>
    <row r="61" spans="1:13" x14ac:dyDescent="0.25">
      <c r="K61"/>
      <c r="L61"/>
      <c r="M61"/>
    </row>
    <row r="62" spans="1:13" x14ac:dyDescent="0.25">
      <c r="K62"/>
      <c r="L62"/>
      <c r="M62"/>
    </row>
    <row r="63" spans="1:13" x14ac:dyDescent="0.25">
      <c r="K63"/>
      <c r="L63"/>
      <c r="M63"/>
    </row>
    <row r="64" spans="1:13" x14ac:dyDescent="0.25">
      <c r="K64"/>
      <c r="L64"/>
      <c r="M64"/>
    </row>
    <row r="65" spans="11:13" x14ac:dyDescent="0.25">
      <c r="K65"/>
      <c r="L65"/>
      <c r="M65"/>
    </row>
    <row r="66" spans="11:13" x14ac:dyDescent="0.25">
      <c r="K66"/>
      <c r="L66"/>
      <c r="M66"/>
    </row>
    <row r="67" spans="11:13" x14ac:dyDescent="0.25">
      <c r="K67"/>
      <c r="L67"/>
      <c r="M67"/>
    </row>
    <row r="68" spans="11:13" x14ac:dyDescent="0.25">
      <c r="K68"/>
      <c r="L68"/>
      <c r="M68"/>
    </row>
    <row r="69" spans="11:13" x14ac:dyDescent="0.25">
      <c r="K69"/>
      <c r="L69"/>
      <c r="M69"/>
    </row>
  </sheetData>
  <dataConsolidate/>
  <mergeCells count="2">
    <mergeCell ref="C2:D2"/>
    <mergeCell ref="A5:B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E47"/>
  <sheetViews>
    <sheetView zoomScale="115" zoomScaleNormal="115" workbookViewId="0">
      <selection activeCell="J21" sqref="J21"/>
    </sheetView>
  </sheetViews>
  <sheetFormatPr defaultRowHeight="15" x14ac:dyDescent="0.25"/>
  <cols>
    <col min="1" max="1" width="15.28515625" style="146" customWidth="1"/>
    <col min="2" max="2" width="12.85546875" customWidth="1"/>
    <col min="3" max="3" width="13" customWidth="1"/>
    <col min="4" max="4" width="19" style="59" bestFit="1" customWidth="1"/>
    <col min="5" max="5" width="25.5703125" bestFit="1" customWidth="1"/>
  </cols>
  <sheetData>
    <row r="1" spans="1:5" s="21" customFormat="1" ht="5.25" customHeight="1" thickBot="1" x14ac:dyDescent="0.3">
      <c r="A1" s="171"/>
      <c r="D1" s="168"/>
    </row>
    <row r="2" spans="1:5" s="21" customFormat="1" ht="36" customHeight="1" thickBot="1" x14ac:dyDescent="0.3">
      <c r="A2" s="171"/>
      <c r="C2" s="400" t="s">
        <v>329</v>
      </c>
      <c r="D2" s="401"/>
    </row>
    <row r="3" spans="1:5" s="21" customFormat="1" ht="15.75" customHeight="1" x14ac:dyDescent="0.25">
      <c r="A3" s="172"/>
      <c r="D3" s="168"/>
    </row>
    <row r="4" spans="1:5" ht="15.75" thickBot="1" x14ac:dyDescent="0.3">
      <c r="A4" s="148"/>
    </row>
    <row r="5" spans="1:5" s="167" customFormat="1" ht="15.75" thickBot="1" x14ac:dyDescent="0.3">
      <c r="A5" s="398"/>
      <c r="B5" s="397"/>
      <c r="D5" s="169"/>
    </row>
    <row r="6" spans="1:5" x14ac:dyDescent="0.25">
      <c r="E6" s="2"/>
    </row>
    <row r="7" spans="1:5" x14ac:dyDescent="0.25">
      <c r="B7" s="190" t="s">
        <v>330</v>
      </c>
      <c r="C7" s="191">
        <v>0.17</v>
      </c>
      <c r="E7" s="2"/>
    </row>
    <row r="8" spans="1:5" x14ac:dyDescent="0.25">
      <c r="A8" s="149" t="s">
        <v>173</v>
      </c>
      <c r="B8" s="40" t="s">
        <v>120</v>
      </c>
      <c r="C8" s="40" t="s">
        <v>333</v>
      </c>
      <c r="D8" s="170"/>
    </row>
    <row r="9" spans="1:5" x14ac:dyDescent="0.25">
      <c r="A9" s="173" t="s">
        <v>331</v>
      </c>
      <c r="B9" s="176">
        <v>45</v>
      </c>
      <c r="C9" s="176">
        <f>B9*TaxRate</f>
        <v>7.65</v>
      </c>
      <c r="D9" s="176"/>
      <c r="E9" s="175"/>
    </row>
    <row r="10" spans="1:5" x14ac:dyDescent="0.25">
      <c r="A10" s="173" t="s">
        <v>332</v>
      </c>
      <c r="B10" s="176">
        <v>105</v>
      </c>
      <c r="C10" s="176">
        <f>B10*TaxRate</f>
        <v>17.850000000000001</v>
      </c>
      <c r="D10" s="176"/>
      <c r="E10" s="175"/>
    </row>
    <row r="11" spans="1:5" x14ac:dyDescent="0.25">
      <c r="A11" s="173"/>
      <c r="B11" s="176"/>
      <c r="C11" s="175"/>
      <c r="D11" s="176"/>
      <c r="E11" s="175"/>
    </row>
    <row r="12" spans="1:5" x14ac:dyDescent="0.25">
      <c r="A12" s="173"/>
      <c r="B12" s="174"/>
      <c r="C12" s="175"/>
      <c r="D12" s="176"/>
      <c r="E12" s="175"/>
    </row>
    <row r="13" spans="1:5" x14ac:dyDescent="0.25">
      <c r="A13" s="173"/>
      <c r="B13" s="174"/>
      <c r="C13" s="175"/>
      <c r="D13" s="176"/>
      <c r="E13" s="175"/>
    </row>
    <row r="14" spans="1:5" x14ac:dyDescent="0.25">
      <c r="A14" s="173"/>
      <c r="B14" s="174"/>
      <c r="C14" s="175"/>
      <c r="D14" s="176"/>
      <c r="E14" s="175"/>
    </row>
    <row r="15" spans="1:5" x14ac:dyDescent="0.25">
      <c r="A15" s="173"/>
      <c r="B15" s="174"/>
      <c r="C15" s="175"/>
      <c r="D15" s="176"/>
      <c r="E15" s="175"/>
    </row>
    <row r="16" spans="1:5" x14ac:dyDescent="0.25">
      <c r="A16" s="173"/>
      <c r="B16" s="174"/>
      <c r="C16" s="175"/>
      <c r="D16" s="176"/>
      <c r="E16" s="175"/>
    </row>
    <row r="17" spans="1:5" x14ac:dyDescent="0.25">
      <c r="A17" s="173"/>
      <c r="B17" s="174"/>
      <c r="C17" s="175"/>
      <c r="D17" s="176"/>
      <c r="E17" s="175"/>
    </row>
    <row r="18" spans="1:5" x14ac:dyDescent="0.25">
      <c r="A18" s="173"/>
      <c r="B18" s="174"/>
      <c r="C18" s="175"/>
      <c r="D18" s="176"/>
      <c r="E18" s="175"/>
    </row>
    <row r="19" spans="1:5" x14ac:dyDescent="0.25">
      <c r="A19" s="173"/>
      <c r="B19" s="174"/>
      <c r="C19" s="175"/>
      <c r="D19" s="176"/>
      <c r="E19" s="175"/>
    </row>
    <row r="20" spans="1:5" x14ac:dyDescent="0.25">
      <c r="A20" s="173"/>
      <c r="B20" s="174"/>
      <c r="C20" s="175"/>
      <c r="D20" s="176"/>
      <c r="E20" s="175"/>
    </row>
    <row r="21" spans="1:5" x14ac:dyDescent="0.25">
      <c r="A21" s="173"/>
      <c r="B21" s="174"/>
      <c r="C21" s="175"/>
      <c r="D21" s="176"/>
      <c r="E21" s="175"/>
    </row>
    <row r="22" spans="1:5" x14ac:dyDescent="0.25">
      <c r="A22" s="173"/>
      <c r="B22" s="174"/>
      <c r="C22" s="175"/>
      <c r="D22" s="176"/>
      <c r="E22" s="175"/>
    </row>
    <row r="23" spans="1:5" x14ac:dyDescent="0.25">
      <c r="A23" s="173"/>
      <c r="B23" s="174"/>
      <c r="C23" s="175"/>
      <c r="D23" s="176"/>
      <c r="E23" s="175"/>
    </row>
    <row r="24" spans="1:5" x14ac:dyDescent="0.25">
      <c r="A24" s="173"/>
      <c r="B24" s="174"/>
      <c r="C24" s="175"/>
      <c r="D24" s="176"/>
      <c r="E24" s="175"/>
    </row>
    <row r="25" spans="1:5" x14ac:dyDescent="0.25">
      <c r="A25" s="173"/>
      <c r="B25" s="174"/>
      <c r="C25" s="175"/>
      <c r="D25" s="176"/>
      <c r="E25" s="175"/>
    </row>
    <row r="26" spans="1:5" x14ac:dyDescent="0.25">
      <c r="A26" s="173"/>
      <c r="B26" s="174"/>
      <c r="C26" s="175"/>
      <c r="D26" s="176"/>
      <c r="E26" s="175"/>
    </row>
    <row r="27" spans="1:5" x14ac:dyDescent="0.25">
      <c r="A27" s="173"/>
      <c r="B27" s="174"/>
      <c r="C27" s="175"/>
      <c r="D27" s="176"/>
      <c r="E27" s="175"/>
    </row>
    <row r="28" spans="1:5" x14ac:dyDescent="0.25">
      <c r="A28" s="173"/>
      <c r="B28" s="174"/>
      <c r="C28" s="175"/>
      <c r="D28" s="176"/>
      <c r="E28" s="175"/>
    </row>
    <row r="29" spans="1:5" x14ac:dyDescent="0.25">
      <c r="A29" s="173"/>
      <c r="B29" s="174"/>
      <c r="C29" s="175"/>
      <c r="D29" s="176"/>
      <c r="E29" s="175"/>
    </row>
    <row r="30" spans="1:5" x14ac:dyDescent="0.25">
      <c r="A30" s="173"/>
      <c r="B30" s="174"/>
      <c r="C30" s="175"/>
      <c r="D30" s="176"/>
      <c r="E30" s="175"/>
    </row>
    <row r="31" spans="1:5" x14ac:dyDescent="0.25">
      <c r="A31" s="173"/>
      <c r="B31" s="174"/>
      <c r="C31" s="175"/>
      <c r="D31" s="176"/>
      <c r="E31" s="175"/>
    </row>
    <row r="32" spans="1:5" x14ac:dyDescent="0.25">
      <c r="A32" s="173"/>
      <c r="B32" s="174"/>
      <c r="C32" s="175"/>
      <c r="D32" s="176"/>
      <c r="E32" s="175"/>
    </row>
    <row r="33" spans="1:5" x14ac:dyDescent="0.25">
      <c r="A33" s="173"/>
      <c r="B33" s="174"/>
      <c r="C33" s="175"/>
      <c r="D33" s="176"/>
      <c r="E33" s="175"/>
    </row>
    <row r="34" spans="1:5" x14ac:dyDescent="0.25">
      <c r="A34" s="173"/>
      <c r="B34" s="174"/>
      <c r="C34" s="175"/>
      <c r="D34" s="176"/>
      <c r="E34" s="175"/>
    </row>
    <row r="35" spans="1:5" x14ac:dyDescent="0.25">
      <c r="A35" s="173"/>
      <c r="B35" s="174"/>
      <c r="C35" s="174"/>
      <c r="D35" s="176"/>
      <c r="E35" s="175"/>
    </row>
    <row r="36" spans="1:5" x14ac:dyDescent="0.25">
      <c r="A36" s="173"/>
      <c r="B36" s="174"/>
      <c r="C36" s="175"/>
      <c r="D36" s="176"/>
      <c r="E36" s="175"/>
    </row>
    <row r="37" spans="1:5" x14ac:dyDescent="0.25">
      <c r="A37" s="173"/>
      <c r="B37" s="174"/>
      <c r="C37" s="175"/>
      <c r="D37" s="176"/>
      <c r="E37" s="175"/>
    </row>
    <row r="38" spans="1:5" x14ac:dyDescent="0.25">
      <c r="A38" s="173"/>
      <c r="B38" s="174"/>
      <c r="C38" s="175"/>
      <c r="D38" s="176"/>
      <c r="E38" s="175"/>
    </row>
    <row r="39" spans="1:5" x14ac:dyDescent="0.25">
      <c r="A39" s="173"/>
      <c r="B39" s="174"/>
      <c r="C39" s="175"/>
      <c r="D39" s="176"/>
      <c r="E39" s="175"/>
    </row>
    <row r="40" spans="1:5" x14ac:dyDescent="0.25">
      <c r="A40" s="173"/>
      <c r="B40" s="174"/>
      <c r="C40" s="175"/>
      <c r="D40" s="176"/>
      <c r="E40" s="175"/>
    </row>
    <row r="41" spans="1:5" x14ac:dyDescent="0.25">
      <c r="A41" s="173"/>
      <c r="B41" s="174"/>
      <c r="C41" s="175"/>
      <c r="D41" s="176"/>
      <c r="E41" s="175"/>
    </row>
    <row r="42" spans="1:5" x14ac:dyDescent="0.25">
      <c r="A42" s="173"/>
      <c r="B42" s="174"/>
      <c r="C42" s="175"/>
      <c r="D42" s="176"/>
      <c r="E42" s="175"/>
    </row>
    <row r="43" spans="1:5" x14ac:dyDescent="0.25">
      <c r="A43" s="173"/>
      <c r="B43" s="174"/>
      <c r="C43" s="175"/>
      <c r="D43" s="176"/>
      <c r="E43" s="175"/>
    </row>
    <row r="44" spans="1:5" x14ac:dyDescent="0.25">
      <c r="A44" s="173"/>
      <c r="B44" s="174"/>
      <c r="C44" s="175"/>
      <c r="D44" s="176"/>
      <c r="E44" s="175"/>
    </row>
    <row r="45" spans="1:5" x14ac:dyDescent="0.25">
      <c r="A45" s="173"/>
      <c r="B45" s="174"/>
      <c r="C45" s="175"/>
      <c r="D45" s="176"/>
      <c r="E45" s="175"/>
    </row>
    <row r="46" spans="1:5" x14ac:dyDescent="0.25">
      <c r="A46" s="173"/>
      <c r="B46" s="175"/>
      <c r="C46" s="175"/>
      <c r="D46" s="176"/>
      <c r="E46" s="175"/>
    </row>
    <row r="47" spans="1:5" x14ac:dyDescent="0.25">
      <c r="A47" s="173"/>
      <c r="B47" s="175"/>
      <c r="C47" s="175"/>
      <c r="D47" s="176"/>
      <c r="E47" s="175"/>
    </row>
  </sheetData>
  <mergeCells count="2">
    <mergeCell ref="A5:B5"/>
    <mergeCell ref="C2:D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filterMode="1"/>
  <dimension ref="A1:E48"/>
  <sheetViews>
    <sheetView zoomScale="115" zoomScaleNormal="115" workbookViewId="0">
      <pane ySplit="8" topLeftCell="A9" activePane="bottomLeft" state="frozen"/>
      <selection activeCell="J21" sqref="J21"/>
      <selection pane="bottomLeft" activeCell="J21" sqref="J21"/>
    </sheetView>
  </sheetViews>
  <sheetFormatPr defaultRowHeight="15" x14ac:dyDescent="0.25"/>
  <cols>
    <col min="1" max="1" width="15.28515625" style="146" customWidth="1"/>
    <col min="2" max="2" width="12.85546875" customWidth="1"/>
    <col min="3" max="3" width="30.42578125" customWidth="1"/>
    <col min="4" max="4" width="19" style="59" bestFit="1" customWidth="1"/>
    <col min="5" max="5" width="25.5703125" bestFit="1" customWidth="1"/>
  </cols>
  <sheetData>
    <row r="1" spans="1:5" s="21" customFormat="1" ht="5.25" customHeight="1" thickBot="1" x14ac:dyDescent="0.3">
      <c r="A1" s="171"/>
      <c r="D1" s="168"/>
    </row>
    <row r="2" spans="1:5" s="21" customFormat="1" ht="36" customHeight="1" thickBot="1" x14ac:dyDescent="0.3">
      <c r="A2" s="171"/>
      <c r="C2" s="166" t="s">
        <v>308</v>
      </c>
      <c r="D2" s="168"/>
    </row>
    <row r="3" spans="1:5" s="21" customFormat="1" ht="15.75" customHeight="1" x14ac:dyDescent="0.25">
      <c r="A3" s="172"/>
      <c r="D3" s="168"/>
    </row>
    <row r="4" spans="1:5" ht="15.75" thickBot="1" x14ac:dyDescent="0.3">
      <c r="A4" s="148"/>
    </row>
    <row r="5" spans="1:5" s="167" customFormat="1" ht="15.75" thickBot="1" x14ac:dyDescent="0.3">
      <c r="A5" s="398"/>
      <c r="B5" s="397"/>
      <c r="D5" s="169"/>
    </row>
    <row r="6" spans="1:5" x14ac:dyDescent="0.25">
      <c r="E6" s="2"/>
    </row>
    <row r="7" spans="1:5" x14ac:dyDescent="0.25">
      <c r="E7" s="2"/>
    </row>
    <row r="8" spans="1:5" x14ac:dyDescent="0.25">
      <c r="A8" s="149" t="s">
        <v>309</v>
      </c>
      <c r="B8" s="40" t="s">
        <v>310</v>
      </c>
      <c r="C8" s="40" t="s">
        <v>311</v>
      </c>
      <c r="D8" s="170" t="s">
        <v>312</v>
      </c>
    </row>
    <row r="9" spans="1:5" hidden="1" x14ac:dyDescent="0.25">
      <c r="A9" s="173">
        <v>1014</v>
      </c>
      <c r="B9" s="174">
        <v>40696</v>
      </c>
      <c r="C9" s="175" t="s">
        <v>317</v>
      </c>
      <c r="D9" s="176">
        <v>9030</v>
      </c>
      <c r="E9" s="175"/>
    </row>
    <row r="10" spans="1:5" hidden="1" x14ac:dyDescent="0.25">
      <c r="A10" s="173">
        <v>1021</v>
      </c>
      <c r="B10" s="174">
        <v>40608</v>
      </c>
      <c r="C10" s="175" t="s">
        <v>317</v>
      </c>
      <c r="D10" s="176">
        <v>2630</v>
      </c>
      <c r="E10" s="175"/>
    </row>
    <row r="11" spans="1:5" x14ac:dyDescent="0.25">
      <c r="A11" s="173">
        <v>1033</v>
      </c>
      <c r="B11" s="174">
        <v>40915</v>
      </c>
      <c r="C11" s="175" t="s">
        <v>317</v>
      </c>
      <c r="D11" s="176">
        <v>460</v>
      </c>
      <c r="E11" s="175"/>
    </row>
    <row r="12" spans="1:5" hidden="1" x14ac:dyDescent="0.25">
      <c r="A12" s="173">
        <v>1042</v>
      </c>
      <c r="B12" s="174">
        <v>41308</v>
      </c>
      <c r="C12" s="175" t="s">
        <v>317</v>
      </c>
      <c r="D12" s="176">
        <v>4765</v>
      </c>
      <c r="E12" s="175"/>
    </row>
    <row r="13" spans="1:5" hidden="1" x14ac:dyDescent="0.25">
      <c r="A13" s="173">
        <v>1010</v>
      </c>
      <c r="B13" s="174">
        <v>40695</v>
      </c>
      <c r="C13" s="175" t="s">
        <v>316</v>
      </c>
      <c r="D13" s="176">
        <v>752</v>
      </c>
      <c r="E13" s="175"/>
    </row>
    <row r="14" spans="1:5" hidden="1" x14ac:dyDescent="0.25">
      <c r="A14" s="173">
        <v>1015</v>
      </c>
      <c r="B14" s="174">
        <v>40790</v>
      </c>
      <c r="C14" s="175" t="s">
        <v>316</v>
      </c>
      <c r="D14" s="176">
        <v>3870</v>
      </c>
      <c r="E14" s="175"/>
    </row>
    <row r="15" spans="1:5" hidden="1" x14ac:dyDescent="0.25">
      <c r="A15" s="173">
        <v>1019</v>
      </c>
      <c r="B15" s="174">
        <v>40699</v>
      </c>
      <c r="C15" s="175" t="s">
        <v>316</v>
      </c>
      <c r="D15" s="176">
        <v>1780</v>
      </c>
      <c r="E15" s="175"/>
    </row>
    <row r="16" spans="1:5" hidden="1" x14ac:dyDescent="0.25">
      <c r="A16" s="173">
        <v>1022</v>
      </c>
      <c r="B16" s="174">
        <v>40701</v>
      </c>
      <c r="C16" s="175" t="s">
        <v>316</v>
      </c>
      <c r="D16" s="176">
        <v>4501</v>
      </c>
      <c r="E16" s="175"/>
    </row>
    <row r="17" spans="1:5" hidden="1" x14ac:dyDescent="0.25">
      <c r="A17" s="173">
        <v>1025</v>
      </c>
      <c r="B17" s="174">
        <v>40703</v>
      </c>
      <c r="C17" s="175" t="s">
        <v>316</v>
      </c>
      <c r="D17" s="176">
        <v>670</v>
      </c>
      <c r="E17" s="175"/>
    </row>
    <row r="18" spans="1:5" hidden="1" x14ac:dyDescent="0.25">
      <c r="A18" s="173">
        <v>1028</v>
      </c>
      <c r="B18" s="174">
        <v>40715</v>
      </c>
      <c r="C18" s="175" t="s">
        <v>316</v>
      </c>
      <c r="D18" s="176">
        <v>2970</v>
      </c>
      <c r="E18" s="175"/>
    </row>
    <row r="19" spans="1:5" hidden="1" x14ac:dyDescent="0.25">
      <c r="A19" s="173">
        <v>1030</v>
      </c>
      <c r="B19" s="174">
        <v>40716</v>
      </c>
      <c r="C19" s="175" t="s">
        <v>316</v>
      </c>
      <c r="D19" s="176">
        <v>280</v>
      </c>
      <c r="E19" s="175"/>
    </row>
    <row r="20" spans="1:5" x14ac:dyDescent="0.25">
      <c r="A20" s="173">
        <v>1032</v>
      </c>
      <c r="B20" s="174">
        <v>40913</v>
      </c>
      <c r="C20" s="175" t="s">
        <v>316</v>
      </c>
      <c r="D20" s="176">
        <v>4820</v>
      </c>
      <c r="E20" s="175"/>
    </row>
    <row r="21" spans="1:5" x14ac:dyDescent="0.25">
      <c r="A21" s="173">
        <v>1036</v>
      </c>
      <c r="B21" s="174">
        <v>40916</v>
      </c>
      <c r="C21" s="175" t="s">
        <v>316</v>
      </c>
      <c r="D21" s="176">
        <v>2430</v>
      </c>
      <c r="E21" s="175"/>
    </row>
    <row r="22" spans="1:5" hidden="1" x14ac:dyDescent="0.25">
      <c r="A22" s="173">
        <v>1041</v>
      </c>
      <c r="B22" s="174">
        <v>41307</v>
      </c>
      <c r="C22" s="175" t="s">
        <v>316</v>
      </c>
      <c r="D22" s="176">
        <v>3961</v>
      </c>
      <c r="E22" s="175"/>
    </row>
    <row r="23" spans="1:5" hidden="1" x14ac:dyDescent="0.25">
      <c r="A23" s="173">
        <v>1043</v>
      </c>
      <c r="B23" s="174">
        <v>41309</v>
      </c>
      <c r="C23" s="175" t="s">
        <v>316</v>
      </c>
      <c r="D23" s="176">
        <v>1980</v>
      </c>
      <c r="E23" s="175"/>
    </row>
    <row r="24" spans="1:5" hidden="1" x14ac:dyDescent="0.25">
      <c r="A24" s="173">
        <v>1011</v>
      </c>
      <c r="B24" s="174">
        <v>40695</v>
      </c>
      <c r="C24" s="175" t="s">
        <v>314</v>
      </c>
      <c r="D24" s="176">
        <v>1690</v>
      </c>
      <c r="E24" s="175"/>
    </row>
    <row r="25" spans="1:5" hidden="1" x14ac:dyDescent="0.25">
      <c r="A25" s="173">
        <v>1013</v>
      </c>
      <c r="B25" s="174">
        <v>40696</v>
      </c>
      <c r="C25" s="175" t="s">
        <v>314</v>
      </c>
      <c r="D25" s="176">
        <v>467</v>
      </c>
      <c r="E25" s="175"/>
    </row>
    <row r="26" spans="1:5" hidden="1" x14ac:dyDescent="0.25">
      <c r="A26" s="173">
        <v>1017</v>
      </c>
      <c r="B26" s="174">
        <v>40698</v>
      </c>
      <c r="C26" s="175" t="s">
        <v>314</v>
      </c>
      <c r="D26" s="176">
        <v>501</v>
      </c>
      <c r="E26" s="175"/>
    </row>
    <row r="27" spans="1:5" hidden="1" x14ac:dyDescent="0.25">
      <c r="A27" s="173">
        <v>1023</v>
      </c>
      <c r="B27" s="174">
        <v>40701</v>
      </c>
      <c r="C27" s="175" t="s">
        <v>314</v>
      </c>
      <c r="D27" s="176">
        <v>2848</v>
      </c>
      <c r="E27" s="175"/>
    </row>
    <row r="28" spans="1:5" hidden="1" x14ac:dyDescent="0.25">
      <c r="A28" s="173">
        <v>1029</v>
      </c>
      <c r="B28" s="174">
        <v>40715</v>
      </c>
      <c r="C28" s="175" t="s">
        <v>314</v>
      </c>
      <c r="D28" s="176">
        <v>4270</v>
      </c>
      <c r="E28" s="175"/>
    </row>
    <row r="29" spans="1:5" x14ac:dyDescent="0.25">
      <c r="A29" s="173">
        <v>1035</v>
      </c>
      <c r="B29" s="174">
        <v>40915</v>
      </c>
      <c r="C29" s="175" t="s">
        <v>314</v>
      </c>
      <c r="D29" s="176">
        <v>1570</v>
      </c>
      <c r="E29" s="175"/>
    </row>
    <row r="30" spans="1:5" x14ac:dyDescent="0.25">
      <c r="A30" s="173">
        <v>1038</v>
      </c>
      <c r="B30" s="174">
        <v>40917</v>
      </c>
      <c r="C30" s="175" t="s">
        <v>314</v>
      </c>
      <c r="D30" s="176">
        <v>925</v>
      </c>
      <c r="E30" s="175"/>
    </row>
    <row r="31" spans="1:5" x14ac:dyDescent="0.25">
      <c r="A31" s="173">
        <v>1040</v>
      </c>
      <c r="B31" s="174">
        <v>40922</v>
      </c>
      <c r="C31" s="175" t="s">
        <v>314</v>
      </c>
      <c r="D31" s="176">
        <v>2074</v>
      </c>
      <c r="E31" s="175"/>
    </row>
    <row r="32" spans="1:5" hidden="1" x14ac:dyDescent="0.25">
      <c r="A32" s="173">
        <v>1045</v>
      </c>
      <c r="B32" s="174">
        <v>41399</v>
      </c>
      <c r="C32" s="175" t="s">
        <v>314</v>
      </c>
      <c r="D32" s="176">
        <v>780</v>
      </c>
      <c r="E32" s="175"/>
    </row>
    <row r="33" spans="1:5" hidden="1" x14ac:dyDescent="0.25">
      <c r="A33" s="173">
        <v>1012</v>
      </c>
      <c r="B33" s="174">
        <v>40696</v>
      </c>
      <c r="C33" s="175" t="s">
        <v>315</v>
      </c>
      <c r="D33" s="176">
        <v>2790</v>
      </c>
      <c r="E33" s="175"/>
    </row>
    <row r="34" spans="1:5" hidden="1" x14ac:dyDescent="0.25">
      <c r="A34" s="173">
        <v>1016</v>
      </c>
      <c r="B34" s="174">
        <v>40698</v>
      </c>
      <c r="C34" s="175" t="s">
        <v>315</v>
      </c>
      <c r="D34" s="176">
        <v>840</v>
      </c>
      <c r="E34" s="175"/>
    </row>
    <row r="35" spans="1:5" hidden="1" x14ac:dyDescent="0.25">
      <c r="A35" s="173">
        <v>1020</v>
      </c>
      <c r="B35" s="174">
        <v>40700</v>
      </c>
      <c r="C35" s="174" t="s">
        <v>315</v>
      </c>
      <c r="D35" s="176">
        <v>397</v>
      </c>
      <c r="E35" s="175"/>
    </row>
    <row r="36" spans="1:5" hidden="1" x14ac:dyDescent="0.25">
      <c r="A36" s="173">
        <v>1027</v>
      </c>
      <c r="B36" s="174">
        <v>40707</v>
      </c>
      <c r="C36" s="175" t="s">
        <v>315</v>
      </c>
      <c r="D36" s="176">
        <v>350</v>
      </c>
      <c r="E36" s="175"/>
    </row>
    <row r="37" spans="1:5" x14ac:dyDescent="0.25">
      <c r="A37" s="173">
        <v>1031</v>
      </c>
      <c r="B37" s="174">
        <v>40912</v>
      </c>
      <c r="C37" s="175" t="s">
        <v>315</v>
      </c>
      <c r="D37" s="176">
        <v>570</v>
      </c>
      <c r="E37" s="175"/>
    </row>
    <row r="38" spans="1:5" x14ac:dyDescent="0.25">
      <c r="A38" s="173">
        <v>1037</v>
      </c>
      <c r="B38" s="174">
        <v>40917</v>
      </c>
      <c r="C38" s="175" t="s">
        <v>315</v>
      </c>
      <c r="D38" s="176">
        <v>847</v>
      </c>
      <c r="E38" s="175"/>
    </row>
    <row r="39" spans="1:5" hidden="1" x14ac:dyDescent="0.25">
      <c r="A39" s="173">
        <v>1044</v>
      </c>
      <c r="B39" s="174">
        <v>41309</v>
      </c>
      <c r="C39" s="175" t="s">
        <v>315</v>
      </c>
      <c r="D39" s="176">
        <v>460</v>
      </c>
      <c r="E39" s="175"/>
    </row>
    <row r="40" spans="1:5" hidden="1" x14ac:dyDescent="0.25">
      <c r="A40" s="173">
        <v>1009</v>
      </c>
      <c r="B40" s="174">
        <v>40692</v>
      </c>
      <c r="C40" s="175" t="s">
        <v>313</v>
      </c>
      <c r="D40" s="176">
        <v>1245</v>
      </c>
      <c r="E40" s="175"/>
    </row>
    <row r="41" spans="1:5" hidden="1" x14ac:dyDescent="0.25">
      <c r="A41" s="173">
        <v>1018</v>
      </c>
      <c r="B41" s="174">
        <v>40699</v>
      </c>
      <c r="C41" s="175" t="s">
        <v>313</v>
      </c>
      <c r="D41" s="176">
        <v>1362</v>
      </c>
      <c r="E41" s="175"/>
    </row>
    <row r="42" spans="1:5" hidden="1" x14ac:dyDescent="0.25">
      <c r="A42" s="173">
        <v>1024</v>
      </c>
      <c r="B42" s="174">
        <v>40702</v>
      </c>
      <c r="C42" s="175" t="s">
        <v>313</v>
      </c>
      <c r="D42" s="176">
        <v>693</v>
      </c>
      <c r="E42" s="175"/>
    </row>
    <row r="43" spans="1:5" hidden="1" x14ac:dyDescent="0.25">
      <c r="A43" s="173">
        <v>1026</v>
      </c>
      <c r="B43" s="174">
        <v>40703</v>
      </c>
      <c r="C43" s="175" t="s">
        <v>313</v>
      </c>
      <c r="D43" s="176">
        <v>1670</v>
      </c>
      <c r="E43" s="175"/>
    </row>
    <row r="44" spans="1:5" x14ac:dyDescent="0.25">
      <c r="A44" s="173">
        <v>1034</v>
      </c>
      <c r="B44" s="174">
        <v>40915</v>
      </c>
      <c r="C44" s="175" t="s">
        <v>313</v>
      </c>
      <c r="D44" s="176">
        <v>750</v>
      </c>
      <c r="E44" s="175"/>
    </row>
    <row r="45" spans="1:5" x14ac:dyDescent="0.25">
      <c r="A45" s="173">
        <v>1039</v>
      </c>
      <c r="B45" s="174">
        <v>41039</v>
      </c>
      <c r="C45" s="175" t="s">
        <v>313</v>
      </c>
      <c r="D45" s="176">
        <v>360</v>
      </c>
      <c r="E45" s="175"/>
    </row>
    <row r="46" spans="1:5" x14ac:dyDescent="0.25">
      <c r="A46" s="173"/>
      <c r="B46" s="175"/>
      <c r="C46" s="175"/>
      <c r="D46" s="176">
        <f>SUBTOTAL(9,D9:D45)</f>
        <v>14806</v>
      </c>
      <c r="E46" s="175"/>
    </row>
    <row r="47" spans="1:5" x14ac:dyDescent="0.25">
      <c r="A47" s="173"/>
      <c r="B47" s="175"/>
      <c r="C47" s="175"/>
      <c r="D47" s="176"/>
      <c r="E47" s="175"/>
    </row>
    <row r="48" spans="1:5" x14ac:dyDescent="0.25">
      <c r="D48" s="59">
        <f>SUM(D9:D45)</f>
        <v>72358</v>
      </c>
    </row>
  </sheetData>
  <autoFilter ref="A8:D45">
    <filterColumn colId="1">
      <filters>
        <dateGroupItem year="2012" dateTimeGrouping="year"/>
      </filters>
    </filterColumn>
    <sortState ref="A9:D45">
      <sortCondition ref="C9:C45"/>
    </sortState>
  </autoFilter>
  <mergeCells count="1">
    <mergeCell ref="A5:B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94"/>
  <sheetViews>
    <sheetView workbookViewId="0">
      <selection activeCell="J21" sqref="J21"/>
    </sheetView>
  </sheetViews>
  <sheetFormatPr defaultRowHeight="15" x14ac:dyDescent="0.25"/>
  <cols>
    <col min="1" max="1" width="15.28515625" style="146" customWidth="1"/>
    <col min="2" max="2" width="12.85546875" customWidth="1"/>
    <col min="3" max="3" width="20.5703125" customWidth="1"/>
    <col min="4" max="4" width="12.7109375" style="59" customWidth="1"/>
    <col min="5" max="5" width="18.85546875" customWidth="1"/>
    <col min="6" max="6" width="9" customWidth="1"/>
    <col min="7" max="7" width="11.5703125" customWidth="1"/>
    <col min="8" max="8" width="13.42578125" customWidth="1"/>
    <col min="9" max="9" width="13.140625" customWidth="1"/>
    <col min="10" max="10" width="8.140625" bestFit="1" customWidth="1"/>
    <col min="11" max="11" width="15.140625" customWidth="1"/>
    <col min="12" max="12" width="14.5703125" customWidth="1"/>
    <col min="13" max="13" width="14.140625" customWidth="1"/>
    <col min="16" max="16" width="10.7109375" bestFit="1" customWidth="1"/>
    <col min="17" max="17" width="11.7109375" bestFit="1" customWidth="1"/>
  </cols>
  <sheetData>
    <row r="1" spans="1:13" s="21" customFormat="1" ht="5.25" customHeight="1" thickBot="1" x14ac:dyDescent="0.3">
      <c r="A1" s="171"/>
      <c r="D1" s="168"/>
    </row>
    <row r="2" spans="1:13" s="21" customFormat="1" ht="36" customHeight="1" thickBot="1" x14ac:dyDescent="0.3">
      <c r="A2" s="171"/>
      <c r="C2" s="166" t="s">
        <v>318</v>
      </c>
      <c r="D2" s="168"/>
      <c r="G2" s="177" t="s">
        <v>319</v>
      </c>
      <c r="H2" s="177"/>
      <c r="I2" s="177"/>
      <c r="J2" s="177"/>
      <c r="K2" s="177"/>
      <c r="L2" s="177"/>
    </row>
    <row r="3" spans="1:13" s="21" customFormat="1" ht="15.75" customHeight="1" x14ac:dyDescent="0.25">
      <c r="A3" s="172"/>
      <c r="D3" s="168"/>
      <c r="F3" s="178"/>
      <c r="G3" s="405" t="s">
        <v>320</v>
      </c>
      <c r="H3" s="405"/>
      <c r="I3" s="405"/>
      <c r="J3" s="405"/>
      <c r="K3" s="405"/>
      <c r="L3" s="405"/>
    </row>
    <row r="4" spans="1:13" ht="47.25" customHeight="1" thickBot="1" x14ac:dyDescent="0.3">
      <c r="A4" s="148"/>
      <c r="B4" s="182"/>
      <c r="C4" s="182"/>
      <c r="D4" s="183"/>
      <c r="E4" s="182"/>
      <c r="F4" s="180"/>
      <c r="G4" s="180"/>
      <c r="I4" s="179"/>
      <c r="J4" s="179"/>
      <c r="K4" s="179"/>
      <c r="L4" s="179"/>
      <c r="M4" s="181"/>
    </row>
    <row r="5" spans="1:13" s="167" customFormat="1" ht="15.75" thickBot="1" x14ac:dyDescent="0.3">
      <c r="A5" s="398"/>
      <c r="B5" s="397"/>
      <c r="D5" s="169"/>
    </row>
    <row r="6" spans="1:13" x14ac:dyDescent="0.25">
      <c r="A6" s="189" t="s">
        <v>324</v>
      </c>
      <c r="E6" s="2"/>
      <c r="J6" s="406" t="s">
        <v>325</v>
      </c>
      <c r="K6" s="406"/>
    </row>
    <row r="7" spans="1:13" x14ac:dyDescent="0.25">
      <c r="A7" s="186" t="s">
        <v>309</v>
      </c>
      <c r="B7" s="187" t="s">
        <v>310</v>
      </c>
      <c r="C7" s="187" t="s">
        <v>311</v>
      </c>
      <c r="D7" s="188" t="s">
        <v>312</v>
      </c>
      <c r="J7" s="186" t="s">
        <v>309</v>
      </c>
      <c r="K7" s="187" t="s">
        <v>310</v>
      </c>
      <c r="L7" s="187" t="s">
        <v>311</v>
      </c>
      <c r="M7" s="188" t="s">
        <v>312</v>
      </c>
    </row>
    <row r="8" spans="1:13" x14ac:dyDescent="0.25">
      <c r="A8" s="184"/>
      <c r="B8" s="32"/>
      <c r="C8" s="32" t="s">
        <v>315</v>
      </c>
      <c r="D8" s="185"/>
      <c r="J8" s="184"/>
      <c r="K8" s="32" t="s">
        <v>321</v>
      </c>
      <c r="L8" s="32" t="s">
        <v>315</v>
      </c>
      <c r="M8" s="185" t="s">
        <v>322</v>
      </c>
    </row>
    <row r="9" spans="1:13" x14ac:dyDescent="0.25">
      <c r="E9" s="2"/>
      <c r="J9" s="146"/>
      <c r="M9" s="59"/>
    </row>
    <row r="10" spans="1:13" x14ac:dyDescent="0.25">
      <c r="A10" s="186" t="s">
        <v>309</v>
      </c>
      <c r="B10" s="187" t="s">
        <v>310</v>
      </c>
      <c r="C10" s="187" t="s">
        <v>311</v>
      </c>
      <c r="D10" s="188" t="s">
        <v>312</v>
      </c>
      <c r="J10" s="186" t="s">
        <v>309</v>
      </c>
      <c r="K10" s="187" t="s">
        <v>310</v>
      </c>
      <c r="L10" s="187" t="s">
        <v>311</v>
      </c>
      <c r="M10" s="188" t="s">
        <v>312</v>
      </c>
    </row>
    <row r="11" spans="1:13" x14ac:dyDescent="0.25">
      <c r="A11" s="173">
        <v>1009</v>
      </c>
      <c r="B11" s="174">
        <v>40692</v>
      </c>
      <c r="C11" s="175" t="s">
        <v>313</v>
      </c>
      <c r="D11" s="176">
        <v>1245</v>
      </c>
      <c r="E11" s="175"/>
      <c r="J11" s="173">
        <v>1009</v>
      </c>
      <c r="K11" s="174">
        <v>40692</v>
      </c>
      <c r="L11" s="175" t="s">
        <v>313</v>
      </c>
      <c r="M11" s="176">
        <v>1245</v>
      </c>
    </row>
    <row r="12" spans="1:13" x14ac:dyDescent="0.25">
      <c r="A12" s="173">
        <v>1010</v>
      </c>
      <c r="B12" s="174">
        <v>40695</v>
      </c>
      <c r="C12" s="175" t="s">
        <v>316</v>
      </c>
      <c r="D12" s="176">
        <v>752</v>
      </c>
      <c r="E12" s="175"/>
      <c r="J12" s="173">
        <v>1010</v>
      </c>
      <c r="K12" s="174">
        <v>40695</v>
      </c>
      <c r="L12" s="175" t="s">
        <v>316</v>
      </c>
      <c r="M12" s="176">
        <v>752</v>
      </c>
    </row>
    <row r="13" spans="1:13" x14ac:dyDescent="0.25">
      <c r="A13" s="173">
        <v>1011</v>
      </c>
      <c r="B13" s="174">
        <v>40695</v>
      </c>
      <c r="C13" s="175" t="s">
        <v>314</v>
      </c>
      <c r="D13" s="176">
        <v>1690</v>
      </c>
      <c r="E13" s="175"/>
      <c r="J13" s="173">
        <v>1011</v>
      </c>
      <c r="K13" s="174">
        <v>40695</v>
      </c>
      <c r="L13" s="175" t="s">
        <v>314</v>
      </c>
      <c r="M13" s="176">
        <v>1690</v>
      </c>
    </row>
    <row r="14" spans="1:13" x14ac:dyDescent="0.25">
      <c r="A14" s="173">
        <v>1012</v>
      </c>
      <c r="B14" s="174">
        <v>40696</v>
      </c>
      <c r="C14" s="175" t="s">
        <v>315</v>
      </c>
      <c r="D14" s="176">
        <v>2790</v>
      </c>
      <c r="E14" s="175"/>
      <c r="J14" s="173">
        <v>1012</v>
      </c>
      <c r="K14" s="174">
        <v>40696</v>
      </c>
      <c r="L14" s="175" t="s">
        <v>315</v>
      </c>
      <c r="M14" s="176">
        <v>2790</v>
      </c>
    </row>
    <row r="15" spans="1:13" x14ac:dyDescent="0.25">
      <c r="A15" s="173">
        <v>1013</v>
      </c>
      <c r="B15" s="174">
        <v>40696</v>
      </c>
      <c r="C15" s="175" t="s">
        <v>314</v>
      </c>
      <c r="D15" s="176">
        <v>467</v>
      </c>
      <c r="E15" s="175"/>
      <c r="J15" s="173">
        <v>1013</v>
      </c>
      <c r="K15" s="174">
        <v>40696</v>
      </c>
      <c r="L15" s="175" t="s">
        <v>314</v>
      </c>
      <c r="M15" s="176">
        <v>467</v>
      </c>
    </row>
    <row r="16" spans="1:13" x14ac:dyDescent="0.25">
      <c r="A16" s="173">
        <v>1014</v>
      </c>
      <c r="B16" s="174">
        <v>40696</v>
      </c>
      <c r="C16" s="175" t="s">
        <v>317</v>
      </c>
      <c r="D16" s="176">
        <v>9030</v>
      </c>
      <c r="E16" s="175"/>
      <c r="J16" s="173">
        <v>1014</v>
      </c>
      <c r="K16" s="174">
        <v>40696</v>
      </c>
      <c r="L16" s="175" t="s">
        <v>317</v>
      </c>
      <c r="M16" s="176">
        <v>9030</v>
      </c>
    </row>
    <row r="17" spans="1:13" x14ac:dyDescent="0.25">
      <c r="A17" s="173">
        <v>1015</v>
      </c>
      <c r="B17" s="174">
        <v>40790</v>
      </c>
      <c r="C17" s="175" t="s">
        <v>316</v>
      </c>
      <c r="D17" s="176">
        <v>3870</v>
      </c>
      <c r="E17" s="175"/>
      <c r="J17" s="173">
        <v>1015</v>
      </c>
      <c r="K17" s="174">
        <v>40790</v>
      </c>
      <c r="L17" s="175" t="s">
        <v>316</v>
      </c>
      <c r="M17" s="176">
        <v>3870</v>
      </c>
    </row>
    <row r="18" spans="1:13" x14ac:dyDescent="0.25">
      <c r="A18" s="173">
        <v>1016</v>
      </c>
      <c r="B18" s="174">
        <v>40698</v>
      </c>
      <c r="C18" s="175" t="s">
        <v>315</v>
      </c>
      <c r="D18" s="176">
        <v>840</v>
      </c>
      <c r="E18" s="175"/>
      <c r="J18" s="173">
        <v>1016</v>
      </c>
      <c r="K18" s="174">
        <v>40698</v>
      </c>
      <c r="L18" s="175" t="s">
        <v>315</v>
      </c>
      <c r="M18" s="176">
        <v>840</v>
      </c>
    </row>
    <row r="19" spans="1:13" x14ac:dyDescent="0.25">
      <c r="A19" s="173">
        <v>1017</v>
      </c>
      <c r="B19" s="174">
        <v>40698</v>
      </c>
      <c r="C19" s="175" t="s">
        <v>314</v>
      </c>
      <c r="D19" s="176">
        <v>501</v>
      </c>
      <c r="E19" s="175"/>
      <c r="J19" s="173">
        <v>1017</v>
      </c>
      <c r="K19" s="174">
        <v>40698</v>
      </c>
      <c r="L19" s="175" t="s">
        <v>314</v>
      </c>
      <c r="M19" s="176">
        <v>501</v>
      </c>
    </row>
    <row r="20" spans="1:13" x14ac:dyDescent="0.25">
      <c r="A20" s="173">
        <v>1018</v>
      </c>
      <c r="B20" s="174">
        <v>40699</v>
      </c>
      <c r="C20" s="175" t="s">
        <v>313</v>
      </c>
      <c r="D20" s="176">
        <v>1362</v>
      </c>
      <c r="E20" s="175"/>
      <c r="J20" s="173">
        <v>1018</v>
      </c>
      <c r="K20" s="174">
        <v>40699</v>
      </c>
      <c r="L20" s="175" t="s">
        <v>313</v>
      </c>
      <c r="M20" s="176">
        <v>1362</v>
      </c>
    </row>
    <row r="21" spans="1:13" x14ac:dyDescent="0.25">
      <c r="A21" s="173">
        <v>1019</v>
      </c>
      <c r="B21" s="174">
        <v>40699</v>
      </c>
      <c r="C21" s="175" t="s">
        <v>316</v>
      </c>
      <c r="D21" s="176">
        <v>1780</v>
      </c>
      <c r="E21" s="175"/>
      <c r="J21" s="173">
        <v>1019</v>
      </c>
      <c r="K21" s="174">
        <v>40699</v>
      </c>
      <c r="L21" s="175" t="s">
        <v>316</v>
      </c>
      <c r="M21" s="176">
        <v>1780</v>
      </c>
    </row>
    <row r="22" spans="1:13" x14ac:dyDescent="0.25">
      <c r="A22" s="173">
        <v>1020</v>
      </c>
      <c r="B22" s="174">
        <v>40700</v>
      </c>
      <c r="C22" s="174" t="s">
        <v>315</v>
      </c>
      <c r="D22" s="176">
        <v>397</v>
      </c>
      <c r="E22" s="175"/>
      <c r="J22" s="173">
        <v>1020</v>
      </c>
      <c r="K22" s="174">
        <v>40700</v>
      </c>
      <c r="L22" s="174" t="s">
        <v>315</v>
      </c>
      <c r="M22" s="176">
        <v>397</v>
      </c>
    </row>
    <row r="23" spans="1:13" x14ac:dyDescent="0.25">
      <c r="A23" s="173">
        <v>1021</v>
      </c>
      <c r="B23" s="174">
        <v>40608</v>
      </c>
      <c r="C23" s="175" t="s">
        <v>317</v>
      </c>
      <c r="D23" s="176">
        <v>2630</v>
      </c>
      <c r="E23" s="175"/>
      <c r="J23" s="173">
        <v>1021</v>
      </c>
      <c r="K23" s="174">
        <v>40608</v>
      </c>
      <c r="L23" s="175" t="s">
        <v>317</v>
      </c>
      <c r="M23" s="176">
        <v>2630</v>
      </c>
    </row>
    <row r="24" spans="1:13" x14ac:dyDescent="0.25">
      <c r="A24" s="173">
        <v>1022</v>
      </c>
      <c r="B24" s="174">
        <v>40701</v>
      </c>
      <c r="C24" s="175" t="s">
        <v>316</v>
      </c>
      <c r="D24" s="176">
        <v>4501</v>
      </c>
      <c r="E24" s="175"/>
      <c r="J24" s="173">
        <v>1022</v>
      </c>
      <c r="K24" s="174">
        <v>40701</v>
      </c>
      <c r="L24" s="175" t="s">
        <v>316</v>
      </c>
      <c r="M24" s="176">
        <v>4501</v>
      </c>
    </row>
    <row r="25" spans="1:13" x14ac:dyDescent="0.25">
      <c r="A25" s="173">
        <v>1023</v>
      </c>
      <c r="B25" s="174">
        <v>40701</v>
      </c>
      <c r="C25" s="175" t="s">
        <v>314</v>
      </c>
      <c r="D25" s="176">
        <v>2848</v>
      </c>
      <c r="E25" s="175"/>
      <c r="F25" s="149"/>
      <c r="G25" s="40"/>
      <c r="H25" s="40"/>
      <c r="I25" s="170"/>
      <c r="J25" s="173">
        <v>1023</v>
      </c>
      <c r="K25" s="174">
        <v>40701</v>
      </c>
      <c r="L25" s="175" t="s">
        <v>314</v>
      </c>
      <c r="M25" s="176">
        <v>2848</v>
      </c>
    </row>
    <row r="26" spans="1:13" x14ac:dyDescent="0.25">
      <c r="A26" s="173">
        <v>1024</v>
      </c>
      <c r="B26" s="174">
        <v>40702</v>
      </c>
      <c r="C26" s="175" t="s">
        <v>313</v>
      </c>
      <c r="D26" s="176">
        <v>693</v>
      </c>
      <c r="E26" s="175"/>
      <c r="F26" s="173"/>
      <c r="G26" s="174"/>
      <c r="H26" s="175"/>
      <c r="I26" s="176"/>
      <c r="J26" s="173">
        <v>1024</v>
      </c>
      <c r="K26" s="174">
        <v>40702</v>
      </c>
      <c r="L26" s="175" t="s">
        <v>313</v>
      </c>
      <c r="M26" s="176">
        <v>693</v>
      </c>
    </row>
    <row r="27" spans="1:13" x14ac:dyDescent="0.25">
      <c r="A27" s="173">
        <v>1025</v>
      </c>
      <c r="B27" s="174">
        <v>40703</v>
      </c>
      <c r="C27" s="175" t="s">
        <v>316</v>
      </c>
      <c r="D27" s="176">
        <v>670</v>
      </c>
      <c r="E27" s="175"/>
      <c r="F27" s="173"/>
      <c r="G27" s="174"/>
      <c r="J27" s="173">
        <v>1025</v>
      </c>
      <c r="K27" s="174">
        <v>40703</v>
      </c>
      <c r="L27" s="175" t="s">
        <v>316</v>
      </c>
      <c r="M27" s="176">
        <v>670</v>
      </c>
    </row>
    <row r="28" spans="1:13" x14ac:dyDescent="0.25">
      <c r="A28" s="173">
        <v>1026</v>
      </c>
      <c r="B28" s="174">
        <v>40703</v>
      </c>
      <c r="C28" s="175" t="s">
        <v>313</v>
      </c>
      <c r="D28" s="176">
        <v>1670</v>
      </c>
      <c r="E28" s="175"/>
      <c r="J28" s="173">
        <v>1026</v>
      </c>
      <c r="K28" s="174">
        <v>40703</v>
      </c>
      <c r="L28" s="175" t="s">
        <v>313</v>
      </c>
      <c r="M28" s="176">
        <v>1670</v>
      </c>
    </row>
    <row r="29" spans="1:13" x14ac:dyDescent="0.25">
      <c r="A29" s="173">
        <v>1027</v>
      </c>
      <c r="B29" s="174">
        <v>40707</v>
      </c>
      <c r="C29" s="175" t="s">
        <v>315</v>
      </c>
      <c r="D29" s="176">
        <v>350</v>
      </c>
      <c r="E29" s="175"/>
      <c r="J29" s="173">
        <v>1027</v>
      </c>
      <c r="K29" s="174">
        <v>40707</v>
      </c>
      <c r="L29" s="175" t="s">
        <v>315</v>
      </c>
      <c r="M29" s="176">
        <v>350</v>
      </c>
    </row>
    <row r="30" spans="1:13" x14ac:dyDescent="0.25">
      <c r="A30" s="173">
        <v>1028</v>
      </c>
      <c r="B30" s="174">
        <v>40715</v>
      </c>
      <c r="C30" s="175" t="s">
        <v>316</v>
      </c>
      <c r="D30" s="176">
        <v>2970</v>
      </c>
      <c r="E30" s="175"/>
      <c r="J30" s="173">
        <v>1028</v>
      </c>
      <c r="K30" s="174">
        <v>40715</v>
      </c>
      <c r="L30" s="175" t="s">
        <v>316</v>
      </c>
      <c r="M30" s="176">
        <v>2970</v>
      </c>
    </row>
    <row r="31" spans="1:13" x14ac:dyDescent="0.25">
      <c r="A31" s="173">
        <v>1029</v>
      </c>
      <c r="B31" s="174">
        <v>40715</v>
      </c>
      <c r="C31" s="175" t="s">
        <v>314</v>
      </c>
      <c r="D31" s="176">
        <v>4270</v>
      </c>
      <c r="E31" s="175"/>
      <c r="J31" s="173">
        <v>1029</v>
      </c>
      <c r="K31" s="174">
        <v>40715</v>
      </c>
      <c r="L31" s="175" t="s">
        <v>314</v>
      </c>
      <c r="M31" s="176">
        <v>4270</v>
      </c>
    </row>
    <row r="32" spans="1:13" x14ac:dyDescent="0.25">
      <c r="A32" s="173">
        <v>1030</v>
      </c>
      <c r="B32" s="174">
        <v>40716</v>
      </c>
      <c r="C32" s="175" t="s">
        <v>316</v>
      </c>
      <c r="D32" s="176">
        <v>280</v>
      </c>
      <c r="E32" s="175"/>
      <c r="J32" s="173">
        <v>1030</v>
      </c>
      <c r="K32" s="174">
        <v>40716</v>
      </c>
      <c r="L32" s="175" t="s">
        <v>316</v>
      </c>
      <c r="M32" s="176">
        <v>280</v>
      </c>
    </row>
    <row r="33" spans="1:13" x14ac:dyDescent="0.25">
      <c r="A33" s="173">
        <v>1031</v>
      </c>
      <c r="B33" s="174">
        <v>40912</v>
      </c>
      <c r="C33" s="175" t="s">
        <v>315</v>
      </c>
      <c r="D33" s="176">
        <v>570</v>
      </c>
      <c r="E33" s="175"/>
      <c r="J33" s="173">
        <v>1031</v>
      </c>
      <c r="K33" s="174">
        <v>40912</v>
      </c>
      <c r="L33" s="175" t="s">
        <v>315</v>
      </c>
      <c r="M33" s="176">
        <v>570</v>
      </c>
    </row>
    <row r="34" spans="1:13" x14ac:dyDescent="0.25">
      <c r="A34" s="173">
        <v>1032</v>
      </c>
      <c r="B34" s="174">
        <v>40913</v>
      </c>
      <c r="C34" s="175" t="s">
        <v>316</v>
      </c>
      <c r="D34" s="176">
        <v>4820</v>
      </c>
      <c r="E34" s="175"/>
      <c r="J34" s="173">
        <v>1032</v>
      </c>
      <c r="K34" s="174">
        <v>40913</v>
      </c>
      <c r="L34" s="175" t="s">
        <v>316</v>
      </c>
      <c r="M34" s="176">
        <v>4820</v>
      </c>
    </row>
    <row r="35" spans="1:13" x14ac:dyDescent="0.25">
      <c r="A35" s="173">
        <v>1033</v>
      </c>
      <c r="B35" s="174">
        <v>40915</v>
      </c>
      <c r="C35" s="175" t="s">
        <v>317</v>
      </c>
      <c r="D35" s="176">
        <v>460</v>
      </c>
      <c r="E35" s="175"/>
      <c r="J35" s="173">
        <v>1033</v>
      </c>
      <c r="K35" s="174">
        <v>40915</v>
      </c>
      <c r="L35" s="175" t="s">
        <v>317</v>
      </c>
      <c r="M35" s="176">
        <v>460</v>
      </c>
    </row>
    <row r="36" spans="1:13" x14ac:dyDescent="0.25">
      <c r="A36" s="173">
        <v>1034</v>
      </c>
      <c r="B36" s="174">
        <v>40915</v>
      </c>
      <c r="C36" s="175" t="s">
        <v>313</v>
      </c>
      <c r="D36" s="176">
        <v>750</v>
      </c>
      <c r="E36" s="175"/>
      <c r="J36" s="173">
        <v>1034</v>
      </c>
      <c r="K36" s="174">
        <v>40915</v>
      </c>
      <c r="L36" s="175" t="s">
        <v>313</v>
      </c>
      <c r="M36" s="176">
        <v>750</v>
      </c>
    </row>
    <row r="37" spans="1:13" x14ac:dyDescent="0.25">
      <c r="A37" s="173">
        <v>1035</v>
      </c>
      <c r="B37" s="174">
        <v>40915</v>
      </c>
      <c r="C37" s="175" t="s">
        <v>314</v>
      </c>
      <c r="D37" s="176">
        <v>1570</v>
      </c>
      <c r="E37" s="175"/>
      <c r="J37" s="173">
        <v>1035</v>
      </c>
      <c r="K37" s="174">
        <v>40915</v>
      </c>
      <c r="L37" s="175" t="s">
        <v>314</v>
      </c>
      <c r="M37" s="176">
        <v>1570</v>
      </c>
    </row>
    <row r="38" spans="1:13" x14ac:dyDescent="0.25">
      <c r="A38" s="173">
        <v>1036</v>
      </c>
      <c r="B38" s="174">
        <v>40916</v>
      </c>
      <c r="C38" s="175" t="s">
        <v>316</v>
      </c>
      <c r="D38" s="176">
        <v>2430</v>
      </c>
      <c r="E38" s="175"/>
      <c r="J38" s="173">
        <v>1036</v>
      </c>
      <c r="K38" s="174">
        <v>40916</v>
      </c>
      <c r="L38" s="175" t="s">
        <v>316</v>
      </c>
      <c r="M38" s="176">
        <v>2430</v>
      </c>
    </row>
    <row r="39" spans="1:13" x14ac:dyDescent="0.25">
      <c r="A39" s="173">
        <v>1037</v>
      </c>
      <c r="B39" s="174">
        <v>40917</v>
      </c>
      <c r="C39" s="175" t="s">
        <v>315</v>
      </c>
      <c r="D39" s="176">
        <v>847</v>
      </c>
      <c r="E39" s="175"/>
      <c r="J39" s="173">
        <v>1037</v>
      </c>
      <c r="K39" s="174">
        <v>40917</v>
      </c>
      <c r="L39" s="175" t="s">
        <v>315</v>
      </c>
      <c r="M39" s="176">
        <v>847</v>
      </c>
    </row>
    <row r="40" spans="1:13" x14ac:dyDescent="0.25">
      <c r="A40" s="173">
        <v>1038</v>
      </c>
      <c r="B40" s="174">
        <v>40917</v>
      </c>
      <c r="C40" s="175" t="s">
        <v>314</v>
      </c>
      <c r="D40" s="176">
        <v>925</v>
      </c>
      <c r="E40" s="175"/>
      <c r="J40" s="173">
        <v>1038</v>
      </c>
      <c r="K40" s="174">
        <v>40917</v>
      </c>
      <c r="L40" s="175" t="s">
        <v>314</v>
      </c>
      <c r="M40" s="176">
        <v>925</v>
      </c>
    </row>
    <row r="41" spans="1:13" x14ac:dyDescent="0.25">
      <c r="A41" s="173">
        <v>1039</v>
      </c>
      <c r="B41" s="174">
        <v>41039</v>
      </c>
      <c r="C41" s="175" t="s">
        <v>313</v>
      </c>
      <c r="D41" s="176">
        <v>360</v>
      </c>
      <c r="E41" s="175"/>
      <c r="J41" s="173">
        <v>1039</v>
      </c>
      <c r="K41" s="174">
        <v>41039</v>
      </c>
      <c r="L41" s="175" t="s">
        <v>313</v>
      </c>
      <c r="M41" s="176">
        <v>360</v>
      </c>
    </row>
    <row r="42" spans="1:13" x14ac:dyDescent="0.25">
      <c r="A42" s="173">
        <v>1040</v>
      </c>
      <c r="B42" s="174">
        <v>40922</v>
      </c>
      <c r="C42" s="175" t="s">
        <v>314</v>
      </c>
      <c r="D42" s="176">
        <v>2074</v>
      </c>
      <c r="E42" s="175"/>
      <c r="J42" s="173">
        <v>1040</v>
      </c>
      <c r="K42" s="174">
        <v>40922</v>
      </c>
      <c r="L42" s="175" t="s">
        <v>314</v>
      </c>
      <c r="M42" s="176">
        <v>2074</v>
      </c>
    </row>
    <row r="43" spans="1:13" x14ac:dyDescent="0.25">
      <c r="A43" s="173">
        <v>1041</v>
      </c>
      <c r="B43" s="174">
        <v>41307</v>
      </c>
      <c r="C43" s="175" t="s">
        <v>316</v>
      </c>
      <c r="D43" s="176">
        <v>3961</v>
      </c>
      <c r="E43" s="175"/>
      <c r="J43" s="173">
        <v>1041</v>
      </c>
      <c r="K43" s="174">
        <v>41307</v>
      </c>
      <c r="L43" s="175" t="s">
        <v>316</v>
      </c>
      <c r="M43" s="176">
        <v>3961</v>
      </c>
    </row>
    <row r="44" spans="1:13" x14ac:dyDescent="0.25">
      <c r="A44" s="173">
        <v>1042</v>
      </c>
      <c r="B44" s="174">
        <v>41308</v>
      </c>
      <c r="C44" s="175" t="s">
        <v>317</v>
      </c>
      <c r="D44" s="176">
        <v>4765</v>
      </c>
      <c r="E44" s="175"/>
      <c r="J44" s="173">
        <v>1042</v>
      </c>
      <c r="K44" s="174">
        <v>41308</v>
      </c>
      <c r="L44" s="175" t="s">
        <v>317</v>
      </c>
      <c r="M44" s="176">
        <v>4765</v>
      </c>
    </row>
    <row r="45" spans="1:13" x14ac:dyDescent="0.25">
      <c r="A45" s="173">
        <v>1043</v>
      </c>
      <c r="B45" s="174">
        <v>41309</v>
      </c>
      <c r="C45" s="175" t="s">
        <v>316</v>
      </c>
      <c r="D45" s="176">
        <v>1980</v>
      </c>
      <c r="E45" s="175"/>
      <c r="J45" s="173">
        <v>1043</v>
      </c>
      <c r="K45" s="174">
        <v>41309</v>
      </c>
      <c r="L45" s="175" t="s">
        <v>316</v>
      </c>
      <c r="M45" s="176">
        <v>1980</v>
      </c>
    </row>
    <row r="46" spans="1:13" x14ac:dyDescent="0.25">
      <c r="A46" s="173">
        <v>1044</v>
      </c>
      <c r="B46" s="174">
        <v>41309</v>
      </c>
      <c r="C46" s="175" t="s">
        <v>315</v>
      </c>
      <c r="D46" s="176">
        <v>460</v>
      </c>
      <c r="E46" s="175"/>
      <c r="J46" s="173">
        <v>1044</v>
      </c>
      <c r="K46" s="174">
        <v>41309</v>
      </c>
      <c r="L46" s="175" t="s">
        <v>315</v>
      </c>
      <c r="M46" s="176">
        <v>460</v>
      </c>
    </row>
    <row r="47" spans="1:13" x14ac:dyDescent="0.25">
      <c r="A47" s="173">
        <v>1045</v>
      </c>
      <c r="B47" s="174">
        <v>41399</v>
      </c>
      <c r="C47" s="175" t="s">
        <v>314</v>
      </c>
      <c r="D47" s="176">
        <v>780</v>
      </c>
      <c r="E47" s="175"/>
      <c r="J47" s="173">
        <v>1045</v>
      </c>
      <c r="K47" s="174">
        <v>41399</v>
      </c>
      <c r="L47" s="175" t="s">
        <v>314</v>
      </c>
      <c r="M47" s="176">
        <v>780</v>
      </c>
    </row>
    <row r="48" spans="1:13" x14ac:dyDescent="0.25">
      <c r="A48" s="173"/>
      <c r="B48" s="175"/>
      <c r="C48" s="175"/>
      <c r="D48" s="176"/>
      <c r="E48" s="175"/>
    </row>
    <row r="49" spans="1:18" x14ac:dyDescent="0.25">
      <c r="A49" s="173"/>
      <c r="B49" s="175"/>
      <c r="C49" s="175"/>
      <c r="D49" s="176"/>
      <c r="E49" s="175"/>
    </row>
    <row r="51" spans="1:18" x14ac:dyDescent="0.25">
      <c r="A51" s="407" t="s">
        <v>326</v>
      </c>
      <c r="B51" s="407"/>
      <c r="C51" s="407"/>
      <c r="J51" s="407" t="s">
        <v>327</v>
      </c>
      <c r="K51" s="407"/>
      <c r="L51" s="407"/>
      <c r="M51" s="59"/>
    </row>
    <row r="52" spans="1:18" x14ac:dyDescent="0.25">
      <c r="J52" s="146"/>
      <c r="M52" s="59"/>
    </row>
    <row r="53" spans="1:18" x14ac:dyDescent="0.25">
      <c r="A53" s="186" t="s">
        <v>309</v>
      </c>
      <c r="B53" s="187" t="s">
        <v>310</v>
      </c>
      <c r="C53" s="187" t="s">
        <v>311</v>
      </c>
      <c r="D53" s="188" t="s">
        <v>312</v>
      </c>
      <c r="E53" s="188" t="s">
        <v>312</v>
      </c>
      <c r="J53" s="186" t="s">
        <v>309</v>
      </c>
      <c r="K53" s="187" t="s">
        <v>310</v>
      </c>
      <c r="L53" s="187" t="s">
        <v>311</v>
      </c>
      <c r="M53" s="188" t="s">
        <v>312</v>
      </c>
    </row>
    <row r="54" spans="1:18" x14ac:dyDescent="0.25">
      <c r="A54" s="184"/>
      <c r="B54" s="32" t="s">
        <v>321</v>
      </c>
      <c r="C54" s="32" t="s">
        <v>315</v>
      </c>
      <c r="D54" s="185" t="s">
        <v>323</v>
      </c>
      <c r="E54" s="185" t="s">
        <v>322</v>
      </c>
      <c r="J54" s="184"/>
      <c r="K54" s="32" t="s">
        <v>321</v>
      </c>
      <c r="L54" s="32" t="s">
        <v>315</v>
      </c>
      <c r="M54" s="185" t="s">
        <v>322</v>
      </c>
    </row>
    <row r="55" spans="1:18" x14ac:dyDescent="0.25">
      <c r="E55" s="2"/>
      <c r="J55" s="184"/>
      <c r="K55" s="32" t="s">
        <v>321</v>
      </c>
      <c r="L55" s="32" t="s">
        <v>314</v>
      </c>
      <c r="M55" s="185" t="s">
        <v>322</v>
      </c>
      <c r="N55" s="2"/>
    </row>
    <row r="56" spans="1:18" x14ac:dyDescent="0.25">
      <c r="A56" s="186" t="s">
        <v>309</v>
      </c>
      <c r="B56" s="187" t="s">
        <v>310</v>
      </c>
      <c r="C56" s="187" t="s">
        <v>311</v>
      </c>
      <c r="D56" s="188" t="s">
        <v>312</v>
      </c>
    </row>
    <row r="57" spans="1:18" x14ac:dyDescent="0.25">
      <c r="A57" s="173">
        <v>1009</v>
      </c>
      <c r="B57" s="174">
        <v>40692</v>
      </c>
      <c r="C57" s="175" t="s">
        <v>313</v>
      </c>
      <c r="D57" s="176">
        <v>1245</v>
      </c>
      <c r="E57" s="175"/>
      <c r="J57" s="186" t="s">
        <v>309</v>
      </c>
      <c r="K57" s="187" t="s">
        <v>310</v>
      </c>
      <c r="L57" s="187" t="s">
        <v>311</v>
      </c>
      <c r="M57" s="188" t="s">
        <v>312</v>
      </c>
      <c r="N57" s="175"/>
      <c r="O57" s="186" t="s">
        <v>309</v>
      </c>
      <c r="P57" s="187" t="s">
        <v>310</v>
      </c>
      <c r="Q57" s="187" t="s">
        <v>311</v>
      </c>
      <c r="R57" s="188" t="s">
        <v>312</v>
      </c>
    </row>
    <row r="58" spans="1:18" x14ac:dyDescent="0.25">
      <c r="A58" s="173">
        <v>1010</v>
      </c>
      <c r="B58" s="174">
        <v>40695</v>
      </c>
      <c r="C58" s="175" t="s">
        <v>316</v>
      </c>
      <c r="D58" s="176">
        <v>752</v>
      </c>
      <c r="E58" s="175"/>
      <c r="J58" s="173">
        <v>1009</v>
      </c>
      <c r="K58" s="174">
        <v>40692</v>
      </c>
      <c r="L58" s="175" t="s">
        <v>313</v>
      </c>
      <c r="M58" s="176">
        <v>1245</v>
      </c>
      <c r="N58" s="175"/>
      <c r="O58" s="173">
        <v>1011</v>
      </c>
      <c r="P58" s="174">
        <v>40695</v>
      </c>
      <c r="Q58" s="175" t="s">
        <v>314</v>
      </c>
      <c r="R58" s="176">
        <v>1690</v>
      </c>
    </row>
    <row r="59" spans="1:18" x14ac:dyDescent="0.25">
      <c r="A59" s="173">
        <v>1011</v>
      </c>
      <c r="B59" s="174">
        <v>40695</v>
      </c>
      <c r="C59" s="175" t="s">
        <v>314</v>
      </c>
      <c r="D59" s="176">
        <v>1690</v>
      </c>
      <c r="E59" s="175"/>
      <c r="J59" s="173">
        <v>1010</v>
      </c>
      <c r="K59" s="174">
        <v>40695</v>
      </c>
      <c r="L59" s="175" t="s">
        <v>316</v>
      </c>
      <c r="M59" s="176">
        <v>752</v>
      </c>
      <c r="N59" s="175"/>
      <c r="O59" s="173">
        <v>1012</v>
      </c>
      <c r="P59" s="174">
        <v>40696</v>
      </c>
      <c r="Q59" s="175" t="s">
        <v>315</v>
      </c>
      <c r="R59" s="176">
        <v>2790</v>
      </c>
    </row>
    <row r="60" spans="1:18" x14ac:dyDescent="0.25">
      <c r="A60" s="173">
        <v>1012</v>
      </c>
      <c r="B60" s="174">
        <v>40696</v>
      </c>
      <c r="C60" s="175" t="s">
        <v>315</v>
      </c>
      <c r="D60" s="176">
        <v>2790</v>
      </c>
      <c r="E60" s="175"/>
      <c r="J60" s="173">
        <v>1011</v>
      </c>
      <c r="K60" s="174">
        <v>40695</v>
      </c>
      <c r="L60" s="175" t="s">
        <v>314</v>
      </c>
      <c r="M60" s="176">
        <v>1690</v>
      </c>
      <c r="N60" s="175"/>
      <c r="O60" s="173">
        <v>1016</v>
      </c>
      <c r="P60" s="174">
        <v>40698</v>
      </c>
      <c r="Q60" s="175" t="s">
        <v>315</v>
      </c>
      <c r="R60" s="176">
        <v>840</v>
      </c>
    </row>
    <row r="61" spans="1:18" x14ac:dyDescent="0.25">
      <c r="A61" s="173">
        <v>1013</v>
      </c>
      <c r="B61" s="174">
        <v>40696</v>
      </c>
      <c r="C61" s="175" t="s">
        <v>314</v>
      </c>
      <c r="D61" s="176">
        <v>467</v>
      </c>
      <c r="E61" s="175"/>
      <c r="J61" s="173">
        <v>1012</v>
      </c>
      <c r="K61" s="174">
        <v>40696</v>
      </c>
      <c r="L61" s="175" t="s">
        <v>315</v>
      </c>
      <c r="M61" s="176">
        <v>2790</v>
      </c>
      <c r="N61" s="175"/>
      <c r="O61" s="173">
        <v>1017</v>
      </c>
      <c r="P61" s="174">
        <v>40698</v>
      </c>
      <c r="Q61" s="175" t="s">
        <v>314</v>
      </c>
      <c r="R61" s="176">
        <v>501</v>
      </c>
    </row>
    <row r="62" spans="1:18" x14ac:dyDescent="0.25">
      <c r="A62" s="173">
        <v>1014</v>
      </c>
      <c r="B62" s="174">
        <v>40696</v>
      </c>
      <c r="C62" s="175" t="s">
        <v>317</v>
      </c>
      <c r="D62" s="176">
        <v>9030</v>
      </c>
      <c r="E62" s="175"/>
      <c r="J62" s="173">
        <v>1013</v>
      </c>
      <c r="K62" s="174">
        <v>40696</v>
      </c>
      <c r="L62" s="175" t="s">
        <v>314</v>
      </c>
      <c r="M62" s="176">
        <v>467</v>
      </c>
      <c r="N62" s="175"/>
      <c r="O62" s="173">
        <v>1023</v>
      </c>
      <c r="P62" s="174">
        <v>40701</v>
      </c>
      <c r="Q62" s="175" t="s">
        <v>314</v>
      </c>
      <c r="R62" s="176">
        <v>2848</v>
      </c>
    </row>
    <row r="63" spans="1:18" x14ac:dyDescent="0.25">
      <c r="A63" s="173">
        <v>1015</v>
      </c>
      <c r="B63" s="174">
        <v>40790</v>
      </c>
      <c r="C63" s="175" t="s">
        <v>316</v>
      </c>
      <c r="D63" s="176">
        <v>3870</v>
      </c>
      <c r="E63" s="175"/>
      <c r="J63" s="173">
        <v>1014</v>
      </c>
      <c r="K63" s="174">
        <v>40696</v>
      </c>
      <c r="L63" s="175" t="s">
        <v>317</v>
      </c>
      <c r="M63" s="176">
        <v>9030</v>
      </c>
      <c r="N63" s="175"/>
      <c r="O63" s="173">
        <v>1029</v>
      </c>
      <c r="P63" s="174">
        <v>40715</v>
      </c>
      <c r="Q63" s="175" t="s">
        <v>314</v>
      </c>
      <c r="R63" s="176">
        <v>4270</v>
      </c>
    </row>
    <row r="64" spans="1:18" x14ac:dyDescent="0.25">
      <c r="A64" s="173">
        <v>1016</v>
      </c>
      <c r="B64" s="174">
        <v>40698</v>
      </c>
      <c r="C64" s="175" t="s">
        <v>315</v>
      </c>
      <c r="D64" s="176">
        <v>840</v>
      </c>
      <c r="E64" s="175"/>
      <c r="J64" s="173">
        <v>1015</v>
      </c>
      <c r="K64" s="174">
        <v>40790</v>
      </c>
      <c r="L64" s="175" t="s">
        <v>316</v>
      </c>
      <c r="M64" s="176">
        <v>3870</v>
      </c>
      <c r="N64" s="175"/>
      <c r="O64" s="173">
        <v>1031</v>
      </c>
      <c r="P64" s="174">
        <v>40912</v>
      </c>
      <c r="Q64" s="175" t="s">
        <v>315</v>
      </c>
      <c r="R64" s="176">
        <v>570</v>
      </c>
    </row>
    <row r="65" spans="1:18" x14ac:dyDescent="0.25">
      <c r="A65" s="173">
        <v>1017</v>
      </c>
      <c r="B65" s="174">
        <v>40698</v>
      </c>
      <c r="C65" s="175" t="s">
        <v>314</v>
      </c>
      <c r="D65" s="176">
        <v>501</v>
      </c>
      <c r="E65" s="175"/>
      <c r="J65" s="173">
        <v>1016</v>
      </c>
      <c r="K65" s="174">
        <v>40698</v>
      </c>
      <c r="L65" s="175" t="s">
        <v>315</v>
      </c>
      <c r="M65" s="176">
        <v>840</v>
      </c>
      <c r="N65" s="175"/>
      <c r="O65" s="173">
        <v>1035</v>
      </c>
      <c r="P65" s="174">
        <v>40915</v>
      </c>
      <c r="Q65" s="175" t="s">
        <v>314</v>
      </c>
      <c r="R65" s="176">
        <v>1570</v>
      </c>
    </row>
    <row r="66" spans="1:18" x14ac:dyDescent="0.25">
      <c r="A66" s="173">
        <v>1018</v>
      </c>
      <c r="B66" s="174">
        <v>40699</v>
      </c>
      <c r="C66" s="175" t="s">
        <v>313</v>
      </c>
      <c r="D66" s="176">
        <v>1362</v>
      </c>
      <c r="E66" s="175"/>
      <c r="J66" s="173">
        <v>1017</v>
      </c>
      <c r="K66" s="174">
        <v>40698</v>
      </c>
      <c r="L66" s="175" t="s">
        <v>314</v>
      </c>
      <c r="M66" s="176">
        <v>501</v>
      </c>
      <c r="N66" s="175"/>
      <c r="O66" s="173">
        <v>1037</v>
      </c>
      <c r="P66" s="174">
        <v>40917</v>
      </c>
      <c r="Q66" s="175" t="s">
        <v>315</v>
      </c>
      <c r="R66" s="176">
        <v>847</v>
      </c>
    </row>
    <row r="67" spans="1:18" x14ac:dyDescent="0.25">
      <c r="A67" s="173">
        <v>1019</v>
      </c>
      <c r="B67" s="174">
        <v>40699</v>
      </c>
      <c r="C67" s="175" t="s">
        <v>316</v>
      </c>
      <c r="D67" s="176">
        <v>1780</v>
      </c>
      <c r="E67" s="175"/>
      <c r="J67" s="173">
        <v>1018</v>
      </c>
      <c r="K67" s="174">
        <v>40699</v>
      </c>
      <c r="L67" s="175" t="s">
        <v>313</v>
      </c>
      <c r="M67" s="176">
        <v>1362</v>
      </c>
      <c r="N67" s="175"/>
      <c r="O67" s="173">
        <v>1038</v>
      </c>
      <c r="P67" s="174">
        <v>40917</v>
      </c>
      <c r="Q67" s="175" t="s">
        <v>314</v>
      </c>
      <c r="R67" s="176">
        <v>925</v>
      </c>
    </row>
    <row r="68" spans="1:18" x14ac:dyDescent="0.25">
      <c r="A68" s="173">
        <v>1020</v>
      </c>
      <c r="B68" s="174">
        <v>40700</v>
      </c>
      <c r="C68" s="174" t="s">
        <v>315</v>
      </c>
      <c r="D68" s="176">
        <v>397</v>
      </c>
      <c r="E68" s="175"/>
      <c r="J68" s="173">
        <v>1019</v>
      </c>
      <c r="K68" s="174">
        <v>40699</v>
      </c>
      <c r="L68" s="175" t="s">
        <v>316</v>
      </c>
      <c r="M68" s="176">
        <v>1780</v>
      </c>
      <c r="N68" s="175"/>
      <c r="O68" s="173">
        <v>1040</v>
      </c>
      <c r="P68" s="174">
        <v>40922</v>
      </c>
      <c r="Q68" s="175" t="s">
        <v>314</v>
      </c>
      <c r="R68" s="176">
        <v>2074</v>
      </c>
    </row>
    <row r="69" spans="1:18" x14ac:dyDescent="0.25">
      <c r="A69" s="173">
        <v>1021</v>
      </c>
      <c r="B69" s="174">
        <v>40608</v>
      </c>
      <c r="C69" s="175" t="s">
        <v>317</v>
      </c>
      <c r="D69" s="176">
        <v>2630</v>
      </c>
      <c r="E69" s="175"/>
      <c r="J69" s="173">
        <v>1020</v>
      </c>
      <c r="K69" s="174">
        <v>40700</v>
      </c>
      <c r="L69" s="174" t="s">
        <v>315</v>
      </c>
      <c r="M69" s="176">
        <v>397</v>
      </c>
      <c r="N69" s="175"/>
      <c r="O69" s="173">
        <v>1045</v>
      </c>
      <c r="P69" s="174">
        <v>41399</v>
      </c>
      <c r="Q69" s="175" t="s">
        <v>314</v>
      </c>
      <c r="R69" s="176">
        <v>780</v>
      </c>
    </row>
    <row r="70" spans="1:18" x14ac:dyDescent="0.25">
      <c r="A70" s="173">
        <v>1022</v>
      </c>
      <c r="B70" s="174">
        <v>40701</v>
      </c>
      <c r="C70" s="175" t="s">
        <v>316</v>
      </c>
      <c r="D70" s="176">
        <v>4501</v>
      </c>
      <c r="E70" s="175"/>
      <c r="J70" s="173">
        <v>1021</v>
      </c>
      <c r="K70" s="174">
        <v>40608</v>
      </c>
      <c r="L70" s="175" t="s">
        <v>317</v>
      </c>
      <c r="M70" s="176">
        <v>2630</v>
      </c>
      <c r="N70" s="175"/>
    </row>
    <row r="71" spans="1:18" x14ac:dyDescent="0.25">
      <c r="A71" s="173">
        <v>1023</v>
      </c>
      <c r="B71" s="174">
        <v>40701</v>
      </c>
      <c r="C71" s="175" t="s">
        <v>314</v>
      </c>
      <c r="D71" s="176">
        <v>2848</v>
      </c>
      <c r="E71" s="175"/>
      <c r="F71" s="149"/>
      <c r="G71" s="40"/>
      <c r="H71" s="40"/>
      <c r="I71" s="170"/>
      <c r="J71" s="173">
        <v>1022</v>
      </c>
      <c r="K71" s="174">
        <v>40701</v>
      </c>
      <c r="L71" s="175" t="s">
        <v>316</v>
      </c>
      <c r="M71" s="176">
        <v>4501</v>
      </c>
      <c r="N71" s="175"/>
    </row>
    <row r="72" spans="1:18" x14ac:dyDescent="0.25">
      <c r="A72" s="173">
        <v>1024</v>
      </c>
      <c r="B72" s="174">
        <v>40702</v>
      </c>
      <c r="C72" s="175" t="s">
        <v>313</v>
      </c>
      <c r="D72" s="176">
        <v>693</v>
      </c>
      <c r="E72" s="175"/>
      <c r="F72" s="173"/>
      <c r="G72" s="174"/>
      <c r="H72" s="175"/>
      <c r="I72" s="176"/>
      <c r="J72" s="173">
        <v>1023</v>
      </c>
      <c r="K72" s="174">
        <v>40701</v>
      </c>
      <c r="L72" s="175" t="s">
        <v>314</v>
      </c>
      <c r="M72" s="176">
        <v>2848</v>
      </c>
      <c r="N72" s="175"/>
    </row>
    <row r="73" spans="1:18" x14ac:dyDescent="0.25">
      <c r="A73" s="173">
        <v>1025</v>
      </c>
      <c r="B73" s="174">
        <v>40703</v>
      </c>
      <c r="C73" s="175" t="s">
        <v>316</v>
      </c>
      <c r="D73" s="176">
        <v>670</v>
      </c>
      <c r="E73" s="175"/>
      <c r="F73" s="173"/>
      <c r="G73" s="174"/>
      <c r="J73" s="173">
        <v>1024</v>
      </c>
      <c r="K73" s="174">
        <v>40702</v>
      </c>
      <c r="L73" s="175" t="s">
        <v>313</v>
      </c>
      <c r="M73" s="176">
        <v>693</v>
      </c>
      <c r="N73" s="175"/>
    </row>
    <row r="74" spans="1:18" x14ac:dyDescent="0.25">
      <c r="A74" s="173">
        <v>1026</v>
      </c>
      <c r="B74" s="174">
        <v>40703</v>
      </c>
      <c r="C74" s="175" t="s">
        <v>313</v>
      </c>
      <c r="D74" s="176">
        <v>1670</v>
      </c>
      <c r="E74" s="175"/>
      <c r="J74" s="173">
        <v>1025</v>
      </c>
      <c r="K74" s="174">
        <v>40703</v>
      </c>
      <c r="L74" s="175" t="s">
        <v>316</v>
      </c>
      <c r="M74" s="176">
        <v>670</v>
      </c>
      <c r="N74" s="175"/>
    </row>
    <row r="75" spans="1:18" x14ac:dyDescent="0.25">
      <c r="A75" s="173">
        <v>1027</v>
      </c>
      <c r="B75" s="174">
        <v>40707</v>
      </c>
      <c r="C75" s="175" t="s">
        <v>315</v>
      </c>
      <c r="D75" s="176">
        <v>350</v>
      </c>
      <c r="E75" s="175"/>
      <c r="J75" s="173">
        <v>1026</v>
      </c>
      <c r="K75" s="174">
        <v>40703</v>
      </c>
      <c r="L75" s="175" t="s">
        <v>313</v>
      </c>
      <c r="M75" s="176">
        <v>1670</v>
      </c>
      <c r="N75" s="175"/>
    </row>
    <row r="76" spans="1:18" x14ac:dyDescent="0.25">
      <c r="A76" s="173">
        <v>1028</v>
      </c>
      <c r="B76" s="174">
        <v>40715</v>
      </c>
      <c r="C76" s="175" t="s">
        <v>316</v>
      </c>
      <c r="D76" s="176">
        <v>2970</v>
      </c>
      <c r="E76" s="175"/>
      <c r="J76" s="173">
        <v>1027</v>
      </c>
      <c r="K76" s="174">
        <v>40707</v>
      </c>
      <c r="L76" s="175" t="s">
        <v>315</v>
      </c>
      <c r="M76" s="176">
        <v>350</v>
      </c>
      <c r="N76" s="175"/>
    </row>
    <row r="77" spans="1:18" x14ac:dyDescent="0.25">
      <c r="A77" s="173">
        <v>1029</v>
      </c>
      <c r="B77" s="174">
        <v>40715</v>
      </c>
      <c r="C77" s="175" t="s">
        <v>314</v>
      </c>
      <c r="D77" s="176">
        <v>4270</v>
      </c>
      <c r="E77" s="175"/>
      <c r="J77" s="173">
        <v>1028</v>
      </c>
      <c r="K77" s="174">
        <v>40715</v>
      </c>
      <c r="L77" s="175" t="s">
        <v>316</v>
      </c>
      <c r="M77" s="176">
        <v>2970</v>
      </c>
      <c r="N77" s="175"/>
    </row>
    <row r="78" spans="1:18" x14ac:dyDescent="0.25">
      <c r="A78" s="173">
        <v>1030</v>
      </c>
      <c r="B78" s="174">
        <v>40716</v>
      </c>
      <c r="C78" s="175" t="s">
        <v>316</v>
      </c>
      <c r="D78" s="176">
        <v>280</v>
      </c>
      <c r="E78" s="175"/>
      <c r="J78" s="173">
        <v>1029</v>
      </c>
      <c r="K78" s="174">
        <v>40715</v>
      </c>
      <c r="L78" s="175" t="s">
        <v>314</v>
      </c>
      <c r="M78" s="176">
        <v>4270</v>
      </c>
      <c r="N78" s="175"/>
    </row>
    <row r="79" spans="1:18" x14ac:dyDescent="0.25">
      <c r="A79" s="173">
        <v>1031</v>
      </c>
      <c r="B79" s="174">
        <v>40912</v>
      </c>
      <c r="C79" s="175" t="s">
        <v>315</v>
      </c>
      <c r="D79" s="176">
        <v>570</v>
      </c>
      <c r="E79" s="175"/>
      <c r="J79" s="173">
        <v>1030</v>
      </c>
      <c r="K79" s="174">
        <v>40716</v>
      </c>
      <c r="L79" s="175" t="s">
        <v>316</v>
      </c>
      <c r="M79" s="176">
        <v>280</v>
      </c>
      <c r="N79" s="175"/>
    </row>
    <row r="80" spans="1:18" x14ac:dyDescent="0.25">
      <c r="A80" s="173">
        <v>1032</v>
      </c>
      <c r="B80" s="174">
        <v>40913</v>
      </c>
      <c r="C80" s="175" t="s">
        <v>316</v>
      </c>
      <c r="D80" s="176">
        <v>4820</v>
      </c>
      <c r="E80" s="175"/>
      <c r="J80" s="173">
        <v>1031</v>
      </c>
      <c r="K80" s="174">
        <v>40912</v>
      </c>
      <c r="L80" s="175" t="s">
        <v>315</v>
      </c>
      <c r="M80" s="176">
        <v>570</v>
      </c>
      <c r="N80" s="175"/>
    </row>
    <row r="81" spans="1:14" x14ac:dyDescent="0.25">
      <c r="A81" s="173">
        <v>1033</v>
      </c>
      <c r="B81" s="174">
        <v>40915</v>
      </c>
      <c r="C81" s="175" t="s">
        <v>317</v>
      </c>
      <c r="D81" s="176">
        <v>460</v>
      </c>
      <c r="E81" s="175"/>
      <c r="J81" s="173">
        <v>1032</v>
      </c>
      <c r="K81" s="174">
        <v>40913</v>
      </c>
      <c r="L81" s="175" t="s">
        <v>316</v>
      </c>
      <c r="M81" s="176">
        <v>4820</v>
      </c>
      <c r="N81" s="175"/>
    </row>
    <row r="82" spans="1:14" x14ac:dyDescent="0.25">
      <c r="A82" s="173">
        <v>1034</v>
      </c>
      <c r="B82" s="174">
        <v>40915</v>
      </c>
      <c r="C82" s="175" t="s">
        <v>313</v>
      </c>
      <c r="D82" s="176">
        <v>750</v>
      </c>
      <c r="E82" s="175"/>
      <c r="J82" s="173">
        <v>1033</v>
      </c>
      <c r="K82" s="174">
        <v>40915</v>
      </c>
      <c r="L82" s="175" t="s">
        <v>317</v>
      </c>
      <c r="M82" s="176">
        <v>460</v>
      </c>
      <c r="N82" s="175"/>
    </row>
    <row r="83" spans="1:14" x14ac:dyDescent="0.25">
      <c r="A83" s="173">
        <v>1035</v>
      </c>
      <c r="B83" s="174">
        <v>40915</v>
      </c>
      <c r="C83" s="175" t="s">
        <v>314</v>
      </c>
      <c r="D83" s="176">
        <v>1570</v>
      </c>
      <c r="E83" s="175"/>
      <c r="J83" s="173">
        <v>1034</v>
      </c>
      <c r="K83" s="174">
        <v>40915</v>
      </c>
      <c r="L83" s="175" t="s">
        <v>313</v>
      </c>
      <c r="M83" s="176">
        <v>750</v>
      </c>
      <c r="N83" s="175"/>
    </row>
    <row r="84" spans="1:14" x14ac:dyDescent="0.25">
      <c r="A84" s="173">
        <v>1036</v>
      </c>
      <c r="B84" s="174">
        <v>40916</v>
      </c>
      <c r="C84" s="175" t="s">
        <v>316</v>
      </c>
      <c r="D84" s="176">
        <v>2430</v>
      </c>
      <c r="E84" s="175"/>
      <c r="J84" s="173">
        <v>1035</v>
      </c>
      <c r="K84" s="174">
        <v>40915</v>
      </c>
      <c r="L84" s="175" t="s">
        <v>314</v>
      </c>
      <c r="M84" s="176">
        <v>1570</v>
      </c>
      <c r="N84" s="175"/>
    </row>
    <row r="85" spans="1:14" x14ac:dyDescent="0.25">
      <c r="A85" s="173">
        <v>1037</v>
      </c>
      <c r="B85" s="174">
        <v>40917</v>
      </c>
      <c r="C85" s="175" t="s">
        <v>315</v>
      </c>
      <c r="D85" s="176">
        <v>847</v>
      </c>
      <c r="E85" s="175"/>
      <c r="J85" s="173">
        <v>1036</v>
      </c>
      <c r="K85" s="174">
        <v>40916</v>
      </c>
      <c r="L85" s="175" t="s">
        <v>316</v>
      </c>
      <c r="M85" s="176">
        <v>2430</v>
      </c>
      <c r="N85" s="175"/>
    </row>
    <row r="86" spans="1:14" x14ac:dyDescent="0.25">
      <c r="A86" s="173">
        <v>1038</v>
      </c>
      <c r="B86" s="174">
        <v>40917</v>
      </c>
      <c r="C86" s="175" t="s">
        <v>314</v>
      </c>
      <c r="D86" s="176">
        <v>925</v>
      </c>
      <c r="E86" s="175"/>
      <c r="J86" s="173">
        <v>1037</v>
      </c>
      <c r="K86" s="174">
        <v>40917</v>
      </c>
      <c r="L86" s="175" t="s">
        <v>315</v>
      </c>
      <c r="M86" s="176">
        <v>847</v>
      </c>
      <c r="N86" s="175"/>
    </row>
    <row r="87" spans="1:14" x14ac:dyDescent="0.25">
      <c r="A87" s="173">
        <v>1039</v>
      </c>
      <c r="B87" s="174">
        <v>41039</v>
      </c>
      <c r="C87" s="175" t="s">
        <v>313</v>
      </c>
      <c r="D87" s="176">
        <v>360</v>
      </c>
      <c r="E87" s="175"/>
      <c r="J87" s="173">
        <v>1038</v>
      </c>
      <c r="K87" s="174">
        <v>40917</v>
      </c>
      <c r="L87" s="175" t="s">
        <v>314</v>
      </c>
      <c r="M87" s="176">
        <v>925</v>
      </c>
      <c r="N87" s="175"/>
    </row>
    <row r="88" spans="1:14" x14ac:dyDescent="0.25">
      <c r="A88" s="173">
        <v>1040</v>
      </c>
      <c r="B88" s="174">
        <v>40922</v>
      </c>
      <c r="C88" s="175" t="s">
        <v>314</v>
      </c>
      <c r="D88" s="176">
        <v>2074</v>
      </c>
      <c r="E88" s="175"/>
      <c r="J88" s="173">
        <v>1039</v>
      </c>
      <c r="K88" s="174">
        <v>41039</v>
      </c>
      <c r="L88" s="175" t="s">
        <v>313</v>
      </c>
      <c r="M88" s="176">
        <v>360</v>
      </c>
      <c r="N88" s="175"/>
    </row>
    <row r="89" spans="1:14" x14ac:dyDescent="0.25">
      <c r="A89" s="173">
        <v>1041</v>
      </c>
      <c r="B89" s="174">
        <v>41307</v>
      </c>
      <c r="C89" s="175" t="s">
        <v>316</v>
      </c>
      <c r="D89" s="176">
        <v>3961</v>
      </c>
      <c r="E89" s="175"/>
      <c r="J89" s="173">
        <v>1040</v>
      </c>
      <c r="K89" s="174">
        <v>40922</v>
      </c>
      <c r="L89" s="175" t="s">
        <v>314</v>
      </c>
      <c r="M89" s="176">
        <v>2074</v>
      </c>
      <c r="N89" s="175"/>
    </row>
    <row r="90" spans="1:14" x14ac:dyDescent="0.25">
      <c r="A90" s="173">
        <v>1042</v>
      </c>
      <c r="B90" s="174">
        <v>41308</v>
      </c>
      <c r="C90" s="175" t="s">
        <v>317</v>
      </c>
      <c r="D90" s="176">
        <v>4765</v>
      </c>
      <c r="E90" s="175"/>
      <c r="J90" s="173">
        <v>1041</v>
      </c>
      <c r="K90" s="174">
        <v>41307</v>
      </c>
      <c r="L90" s="175" t="s">
        <v>316</v>
      </c>
      <c r="M90" s="176">
        <v>3961</v>
      </c>
      <c r="N90" s="175"/>
    </row>
    <row r="91" spans="1:14" x14ac:dyDescent="0.25">
      <c r="A91" s="173">
        <v>1043</v>
      </c>
      <c r="B91" s="174">
        <v>41309</v>
      </c>
      <c r="C91" s="175" t="s">
        <v>316</v>
      </c>
      <c r="D91" s="176">
        <v>1980</v>
      </c>
      <c r="E91" s="175"/>
      <c r="J91" s="173">
        <v>1042</v>
      </c>
      <c r="K91" s="174">
        <v>41308</v>
      </c>
      <c r="L91" s="175" t="s">
        <v>317</v>
      </c>
      <c r="M91" s="176">
        <v>4765</v>
      </c>
      <c r="N91" s="175"/>
    </row>
    <row r="92" spans="1:14" x14ac:dyDescent="0.25">
      <c r="A92" s="173">
        <v>1044</v>
      </c>
      <c r="B92" s="174">
        <v>41309</v>
      </c>
      <c r="C92" s="175" t="s">
        <v>315</v>
      </c>
      <c r="D92" s="176">
        <v>460</v>
      </c>
      <c r="E92" s="175"/>
      <c r="J92" s="173">
        <v>1043</v>
      </c>
      <c r="K92" s="174">
        <v>41309</v>
      </c>
      <c r="L92" s="175" t="s">
        <v>316</v>
      </c>
      <c r="M92" s="176">
        <v>1980</v>
      </c>
      <c r="N92" s="175"/>
    </row>
    <row r="93" spans="1:14" x14ac:dyDescent="0.25">
      <c r="A93" s="173">
        <v>1045</v>
      </c>
      <c r="B93" s="174">
        <v>41399</v>
      </c>
      <c r="C93" s="175" t="s">
        <v>314</v>
      </c>
      <c r="D93" s="176">
        <v>780</v>
      </c>
      <c r="E93" s="175"/>
      <c r="J93" s="173">
        <v>1044</v>
      </c>
      <c r="K93" s="174">
        <v>41309</v>
      </c>
      <c r="L93" s="175" t="s">
        <v>315</v>
      </c>
      <c r="M93" s="176">
        <v>460</v>
      </c>
      <c r="N93" s="175"/>
    </row>
    <row r="94" spans="1:14" x14ac:dyDescent="0.25">
      <c r="J94" s="173">
        <v>1045</v>
      </c>
      <c r="K94" s="174">
        <v>41399</v>
      </c>
      <c r="L94" s="175" t="s">
        <v>314</v>
      </c>
      <c r="M94" s="176">
        <v>780</v>
      </c>
    </row>
  </sheetData>
  <mergeCells count="5">
    <mergeCell ref="A5:B5"/>
    <mergeCell ref="G3:L3"/>
    <mergeCell ref="J6:K6"/>
    <mergeCell ref="A51:C51"/>
    <mergeCell ref="J51:L51"/>
  </mergeCells>
  <hyperlinks>
    <hyperlink ref="G3" r:id="rId1" display="http://www.youtube.com/watch?v=SU1qGbN6Rs8"/>
  </hyperlinks>
  <pageMargins left="0.7" right="0.7" top="0.75" bottom="0.75" header="0.3" footer="0.3"/>
  <pageSetup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92"/>
  <sheetViews>
    <sheetView zoomScaleNormal="100" workbookViewId="0">
      <selection activeCell="J21" sqref="J21"/>
    </sheetView>
  </sheetViews>
  <sheetFormatPr defaultRowHeight="15" x14ac:dyDescent="0.25"/>
  <cols>
    <col min="1" max="1" width="15.28515625" style="146" customWidth="1"/>
    <col min="2" max="2" width="12.85546875" customWidth="1"/>
    <col min="3" max="3" width="20.5703125" customWidth="1"/>
    <col min="4" max="4" width="12.7109375" style="59" customWidth="1"/>
    <col min="5" max="5" width="9" customWidth="1"/>
    <col min="6" max="6" width="12.5703125" customWidth="1"/>
    <col min="7" max="7" width="11.5703125" customWidth="1"/>
    <col min="8" max="8" width="13.42578125" customWidth="1"/>
    <col min="9" max="9" width="13.140625" customWidth="1"/>
    <col min="10" max="10" width="8.140625" bestFit="1" customWidth="1"/>
    <col min="11" max="11" width="15.140625" customWidth="1"/>
    <col min="12" max="12" width="14.5703125" customWidth="1"/>
    <col min="13" max="13" width="14.140625" customWidth="1"/>
    <col min="16" max="16" width="10.7109375" bestFit="1" customWidth="1"/>
    <col min="17" max="17" width="11.7109375" bestFit="1" customWidth="1"/>
  </cols>
  <sheetData>
    <row r="1" spans="1:13" s="21" customFormat="1" ht="5.25" customHeight="1" thickBot="1" x14ac:dyDescent="0.3">
      <c r="A1" s="171"/>
      <c r="D1" s="168"/>
    </row>
    <row r="2" spans="1:13" s="21" customFormat="1" ht="36" customHeight="1" thickBot="1" x14ac:dyDescent="0.3">
      <c r="A2" s="171"/>
      <c r="C2" s="408" t="s">
        <v>328</v>
      </c>
      <c r="D2" s="409"/>
      <c r="G2" s="177" t="s">
        <v>319</v>
      </c>
      <c r="H2" s="177"/>
      <c r="I2" s="177"/>
      <c r="J2" s="177"/>
      <c r="K2" s="177"/>
      <c r="L2" s="177"/>
    </row>
    <row r="3" spans="1:13" s="21" customFormat="1" ht="15.75" customHeight="1" x14ac:dyDescent="0.25">
      <c r="A3" s="172"/>
      <c r="D3" s="168"/>
      <c r="F3" s="178"/>
      <c r="G3" s="405" t="s">
        <v>320</v>
      </c>
      <c r="H3" s="405"/>
      <c r="I3" s="405"/>
      <c r="J3" s="405"/>
      <c r="K3" s="405"/>
      <c r="L3" s="405"/>
    </row>
    <row r="4" spans="1:13" ht="12" customHeight="1" thickBot="1" x14ac:dyDescent="0.3">
      <c r="A4" s="148"/>
      <c r="B4" s="182"/>
      <c r="C4" s="182"/>
      <c r="D4" s="183"/>
      <c r="E4" s="182"/>
      <c r="F4" s="180"/>
      <c r="G4" s="180"/>
      <c r="I4" s="179"/>
      <c r="J4" s="179"/>
      <c r="K4" s="179"/>
      <c r="L4" s="179"/>
      <c r="M4" s="181"/>
    </row>
    <row r="5" spans="1:13" s="167" customFormat="1" ht="15.75" thickBot="1" x14ac:dyDescent="0.3">
      <c r="A5" s="398"/>
      <c r="B5" s="397"/>
      <c r="D5" s="169"/>
    </row>
    <row r="6" spans="1:13" x14ac:dyDescent="0.25">
      <c r="A6"/>
      <c r="E6" s="2"/>
    </row>
    <row r="7" spans="1:13" x14ac:dyDescent="0.25">
      <c r="A7"/>
      <c r="D7"/>
      <c r="E7" s="2"/>
    </row>
    <row r="8" spans="1:13" x14ac:dyDescent="0.25">
      <c r="A8" s="186" t="s">
        <v>309</v>
      </c>
      <c r="B8" s="187" t="s">
        <v>310</v>
      </c>
      <c r="C8" s="187" t="s">
        <v>311</v>
      </c>
      <c r="D8" s="188" t="s">
        <v>312</v>
      </c>
    </row>
    <row r="9" spans="1:13" x14ac:dyDescent="0.25">
      <c r="A9" s="173">
        <v>1009</v>
      </c>
      <c r="B9" s="174">
        <v>40692</v>
      </c>
      <c r="C9" s="175" t="s">
        <v>313</v>
      </c>
      <c r="D9" s="176">
        <v>1245</v>
      </c>
      <c r="E9" s="175"/>
      <c r="F9" s="187" t="s">
        <v>311</v>
      </c>
    </row>
    <row r="10" spans="1:13" x14ac:dyDescent="0.25">
      <c r="A10" s="173">
        <v>1010</v>
      </c>
      <c r="B10" s="174">
        <v>40695</v>
      </c>
      <c r="C10" s="175" t="s">
        <v>316</v>
      </c>
      <c r="D10" s="176">
        <v>752</v>
      </c>
      <c r="E10" s="175"/>
      <c r="F10" s="175" t="s">
        <v>313</v>
      </c>
    </row>
    <row r="11" spans="1:13" x14ac:dyDescent="0.25">
      <c r="A11" s="173">
        <v>1011</v>
      </c>
      <c r="B11" s="174">
        <v>40695</v>
      </c>
      <c r="C11" s="175" t="s">
        <v>314</v>
      </c>
      <c r="D11" s="176">
        <v>1690</v>
      </c>
      <c r="E11" s="175"/>
      <c r="F11" s="175" t="s">
        <v>316</v>
      </c>
    </row>
    <row r="12" spans="1:13" x14ac:dyDescent="0.25">
      <c r="A12" s="173">
        <v>1012</v>
      </c>
      <c r="B12" s="174">
        <v>40696</v>
      </c>
      <c r="C12" s="175" t="s">
        <v>315</v>
      </c>
      <c r="D12" s="176">
        <v>2790</v>
      </c>
      <c r="E12" s="175"/>
      <c r="F12" s="175" t="s">
        <v>314</v>
      </c>
    </row>
    <row r="13" spans="1:13" x14ac:dyDescent="0.25">
      <c r="A13" s="173">
        <v>1013</v>
      </c>
      <c r="B13" s="174">
        <v>40696</v>
      </c>
      <c r="C13" s="175" t="s">
        <v>314</v>
      </c>
      <c r="D13" s="176">
        <v>467</v>
      </c>
      <c r="E13" s="175"/>
      <c r="F13" s="175" t="s">
        <v>315</v>
      </c>
    </row>
    <row r="14" spans="1:13" x14ac:dyDescent="0.25">
      <c r="A14" s="173">
        <v>1014</v>
      </c>
      <c r="B14" s="174">
        <v>40696</v>
      </c>
      <c r="C14" s="175" t="s">
        <v>317</v>
      </c>
      <c r="D14" s="176">
        <v>9030</v>
      </c>
      <c r="E14" s="175"/>
      <c r="F14" s="175" t="s">
        <v>317</v>
      </c>
    </row>
    <row r="15" spans="1:13" x14ac:dyDescent="0.25">
      <c r="A15" s="173">
        <v>1015</v>
      </c>
      <c r="B15" s="174">
        <v>40790</v>
      </c>
      <c r="C15" s="175" t="s">
        <v>316</v>
      </c>
      <c r="D15" s="176">
        <v>3870</v>
      </c>
      <c r="E15" s="175"/>
    </row>
    <row r="16" spans="1:13" x14ac:dyDescent="0.25">
      <c r="A16" s="173">
        <v>1016</v>
      </c>
      <c r="B16" s="174">
        <v>40698</v>
      </c>
      <c r="C16" s="175" t="s">
        <v>315</v>
      </c>
      <c r="D16" s="176">
        <v>840</v>
      </c>
      <c r="E16" s="175"/>
    </row>
    <row r="17" spans="1:9" x14ac:dyDescent="0.25">
      <c r="A17" s="173">
        <v>1017</v>
      </c>
      <c r="B17" s="174">
        <v>40698</v>
      </c>
      <c r="C17" s="175" t="s">
        <v>314</v>
      </c>
      <c r="D17" s="176">
        <v>501</v>
      </c>
      <c r="E17" s="175"/>
    </row>
    <row r="18" spans="1:9" x14ac:dyDescent="0.25">
      <c r="A18" s="173">
        <v>1018</v>
      </c>
      <c r="B18" s="174">
        <v>40699</v>
      </c>
      <c r="C18" s="175" t="s">
        <v>313</v>
      </c>
      <c r="D18" s="176">
        <v>1362</v>
      </c>
      <c r="E18" s="175"/>
    </row>
    <row r="19" spans="1:9" x14ac:dyDescent="0.25">
      <c r="A19" s="173">
        <v>1019</v>
      </c>
      <c r="B19" s="174">
        <v>40699</v>
      </c>
      <c r="C19" s="175" t="s">
        <v>316</v>
      </c>
      <c r="D19" s="176">
        <v>1780</v>
      </c>
      <c r="E19" s="175"/>
    </row>
    <row r="20" spans="1:9" x14ac:dyDescent="0.25">
      <c r="A20" s="173">
        <v>1020</v>
      </c>
      <c r="B20" s="174">
        <v>40700</v>
      </c>
      <c r="C20" s="174" t="s">
        <v>315</v>
      </c>
      <c r="D20" s="176">
        <v>397</v>
      </c>
      <c r="E20" s="175"/>
    </row>
    <row r="21" spans="1:9" x14ac:dyDescent="0.25">
      <c r="A21" s="173">
        <v>1021</v>
      </c>
      <c r="B21" s="174">
        <v>40608</v>
      </c>
      <c r="C21" s="175" t="s">
        <v>317</v>
      </c>
      <c r="D21" s="176">
        <v>2630</v>
      </c>
      <c r="E21" s="175"/>
    </row>
    <row r="22" spans="1:9" x14ac:dyDescent="0.25">
      <c r="A22" s="173">
        <v>1022</v>
      </c>
      <c r="B22" s="174">
        <v>40701</v>
      </c>
      <c r="C22" s="175" t="s">
        <v>316</v>
      </c>
      <c r="D22" s="176">
        <v>4501</v>
      </c>
      <c r="E22" s="175"/>
    </row>
    <row r="23" spans="1:9" x14ac:dyDescent="0.25">
      <c r="A23" s="173">
        <v>1023</v>
      </c>
      <c r="B23" s="174">
        <v>40701</v>
      </c>
      <c r="C23" s="175" t="s">
        <v>314</v>
      </c>
      <c r="D23" s="176">
        <v>2848</v>
      </c>
      <c r="E23" s="175"/>
      <c r="G23" s="40"/>
      <c r="H23" s="40"/>
      <c r="I23" s="170"/>
    </row>
    <row r="24" spans="1:9" x14ac:dyDescent="0.25">
      <c r="A24" s="173">
        <v>1024</v>
      </c>
      <c r="B24" s="174">
        <v>40702</v>
      </c>
      <c r="C24" s="175" t="s">
        <v>313</v>
      </c>
      <c r="D24" s="176">
        <v>693</v>
      </c>
      <c r="E24" s="175"/>
      <c r="G24" s="174"/>
      <c r="H24" s="175"/>
      <c r="I24" s="176"/>
    </row>
    <row r="25" spans="1:9" x14ac:dyDescent="0.25">
      <c r="A25" s="173">
        <v>1025</v>
      </c>
      <c r="B25" s="174">
        <v>40703</v>
      </c>
      <c r="C25" s="175" t="s">
        <v>316</v>
      </c>
      <c r="D25" s="176">
        <v>670</v>
      </c>
      <c r="E25" s="175"/>
      <c r="G25" s="174"/>
    </row>
    <row r="26" spans="1:9" x14ac:dyDescent="0.25">
      <c r="A26" s="173">
        <v>1026</v>
      </c>
      <c r="B26" s="174">
        <v>40703</v>
      </c>
      <c r="C26" s="175" t="s">
        <v>313</v>
      </c>
      <c r="D26" s="176">
        <v>1670</v>
      </c>
      <c r="E26" s="175"/>
    </row>
    <row r="27" spans="1:9" x14ac:dyDescent="0.25">
      <c r="A27" s="173">
        <v>1027</v>
      </c>
      <c r="B27" s="174">
        <v>40707</v>
      </c>
      <c r="C27" s="175" t="s">
        <v>315</v>
      </c>
      <c r="D27" s="176">
        <v>350</v>
      </c>
      <c r="E27" s="175"/>
    </row>
    <row r="28" spans="1:9" x14ac:dyDescent="0.25">
      <c r="A28" s="173">
        <v>1028</v>
      </c>
      <c r="B28" s="174">
        <v>40715</v>
      </c>
      <c r="C28" s="175" t="s">
        <v>316</v>
      </c>
      <c r="D28" s="176">
        <v>2970</v>
      </c>
      <c r="E28" s="175"/>
    </row>
    <row r="29" spans="1:9" x14ac:dyDescent="0.25">
      <c r="A29" s="173">
        <v>1029</v>
      </c>
      <c r="B29" s="174">
        <v>40715</v>
      </c>
      <c r="C29" s="175" t="s">
        <v>314</v>
      </c>
      <c r="D29" s="176">
        <v>4270</v>
      </c>
      <c r="E29" s="175"/>
    </row>
    <row r="30" spans="1:9" x14ac:dyDescent="0.25">
      <c r="A30" s="173">
        <v>1030</v>
      </c>
      <c r="B30" s="174">
        <v>40716</v>
      </c>
      <c r="C30" s="175" t="s">
        <v>316</v>
      </c>
      <c r="D30" s="176">
        <v>280</v>
      </c>
      <c r="E30" s="175"/>
    </row>
    <row r="31" spans="1:9" x14ac:dyDescent="0.25">
      <c r="A31" s="173">
        <v>1031</v>
      </c>
      <c r="B31" s="174">
        <v>40912</v>
      </c>
      <c r="C31" s="175" t="s">
        <v>315</v>
      </c>
      <c r="D31" s="176">
        <v>570</v>
      </c>
      <c r="E31" s="175"/>
    </row>
    <row r="32" spans="1:9" x14ac:dyDescent="0.25">
      <c r="A32" s="173">
        <v>1032</v>
      </c>
      <c r="B32" s="174">
        <v>40913</v>
      </c>
      <c r="C32" s="175" t="s">
        <v>316</v>
      </c>
      <c r="D32" s="176">
        <v>4820</v>
      </c>
      <c r="E32" s="175"/>
    </row>
    <row r="33" spans="1:5" x14ac:dyDescent="0.25">
      <c r="A33" s="173">
        <v>1033</v>
      </c>
      <c r="B33" s="174">
        <v>40915</v>
      </c>
      <c r="C33" s="175" t="s">
        <v>317</v>
      </c>
      <c r="D33" s="176">
        <v>460</v>
      </c>
      <c r="E33" s="175"/>
    </row>
    <row r="34" spans="1:5" x14ac:dyDescent="0.25">
      <c r="A34" s="173">
        <v>1034</v>
      </c>
      <c r="B34" s="174">
        <v>40915</v>
      </c>
      <c r="C34" s="175" t="s">
        <v>313</v>
      </c>
      <c r="D34" s="176">
        <v>750</v>
      </c>
      <c r="E34" s="175"/>
    </row>
    <row r="35" spans="1:5" x14ac:dyDescent="0.25">
      <c r="A35" s="173">
        <v>1035</v>
      </c>
      <c r="B35" s="174">
        <v>40915</v>
      </c>
      <c r="C35" s="175" t="s">
        <v>314</v>
      </c>
      <c r="D35" s="176">
        <v>1570</v>
      </c>
      <c r="E35" s="175"/>
    </row>
    <row r="36" spans="1:5" x14ac:dyDescent="0.25">
      <c r="A36" s="173">
        <v>1036</v>
      </c>
      <c r="B36" s="174">
        <v>40916</v>
      </c>
      <c r="C36" s="175" t="s">
        <v>316</v>
      </c>
      <c r="D36" s="176">
        <v>2430</v>
      </c>
      <c r="E36" s="175"/>
    </row>
    <row r="37" spans="1:5" x14ac:dyDescent="0.25">
      <c r="A37" s="173">
        <v>1037</v>
      </c>
      <c r="B37" s="174">
        <v>40917</v>
      </c>
      <c r="C37" s="175" t="s">
        <v>315</v>
      </c>
      <c r="D37" s="176">
        <v>847</v>
      </c>
      <c r="E37" s="175"/>
    </row>
    <row r="38" spans="1:5" x14ac:dyDescent="0.25">
      <c r="A38" s="173">
        <v>1038</v>
      </c>
      <c r="B38" s="174">
        <v>40917</v>
      </c>
      <c r="C38" s="175" t="s">
        <v>314</v>
      </c>
      <c r="D38" s="176">
        <v>925</v>
      </c>
      <c r="E38" s="175"/>
    </row>
    <row r="39" spans="1:5" x14ac:dyDescent="0.25">
      <c r="A39" s="173">
        <v>1039</v>
      </c>
      <c r="B39" s="174">
        <v>41039</v>
      </c>
      <c r="C39" s="175" t="s">
        <v>313</v>
      </c>
      <c r="D39" s="176">
        <v>360</v>
      </c>
      <c r="E39" s="175"/>
    </row>
    <row r="40" spans="1:5" x14ac:dyDescent="0.25">
      <c r="A40" s="173">
        <v>1040</v>
      </c>
      <c r="B40" s="174">
        <v>40922</v>
      </c>
      <c r="C40" s="175" t="s">
        <v>314</v>
      </c>
      <c r="D40" s="176">
        <v>2074</v>
      </c>
      <c r="E40" s="175"/>
    </row>
    <row r="41" spans="1:5" x14ac:dyDescent="0.25">
      <c r="A41" s="173">
        <v>1041</v>
      </c>
      <c r="B41" s="174">
        <v>41307</v>
      </c>
      <c r="C41" s="175" t="s">
        <v>316</v>
      </c>
      <c r="D41" s="176">
        <v>3961</v>
      </c>
      <c r="E41" s="175"/>
    </row>
    <row r="42" spans="1:5" x14ac:dyDescent="0.25">
      <c r="A42" s="173">
        <v>1042</v>
      </c>
      <c r="B42" s="174">
        <v>41308</v>
      </c>
      <c r="C42" s="175" t="s">
        <v>317</v>
      </c>
      <c r="D42" s="176">
        <v>4765</v>
      </c>
      <c r="E42" s="175"/>
    </row>
    <row r="43" spans="1:5" x14ac:dyDescent="0.25">
      <c r="A43" s="173">
        <v>1043</v>
      </c>
      <c r="B43" s="174">
        <v>41309</v>
      </c>
      <c r="C43" s="175" t="s">
        <v>316</v>
      </c>
      <c r="D43" s="176">
        <v>1980</v>
      </c>
      <c r="E43" s="175"/>
    </row>
    <row r="44" spans="1:5" x14ac:dyDescent="0.25">
      <c r="A44" s="173">
        <v>1044</v>
      </c>
      <c r="B44" s="174">
        <v>41309</v>
      </c>
      <c r="C44" s="175" t="s">
        <v>315</v>
      </c>
      <c r="D44" s="176">
        <v>460</v>
      </c>
      <c r="E44" s="175"/>
    </row>
    <row r="45" spans="1:5" x14ac:dyDescent="0.25">
      <c r="A45" s="173">
        <v>1045</v>
      </c>
      <c r="B45" s="174">
        <v>41399</v>
      </c>
      <c r="C45" s="175" t="s">
        <v>314</v>
      </c>
      <c r="D45" s="176">
        <v>780</v>
      </c>
      <c r="E45" s="175"/>
    </row>
    <row r="46" spans="1:5" x14ac:dyDescent="0.25">
      <c r="A46" s="173"/>
      <c r="B46" s="175"/>
      <c r="C46" s="175"/>
      <c r="D46" s="176"/>
      <c r="E46" s="175"/>
    </row>
    <row r="47" spans="1:5" x14ac:dyDescent="0.25">
      <c r="A47" s="173"/>
      <c r="B47" s="175"/>
      <c r="C47" s="175"/>
      <c r="D47" s="176"/>
      <c r="E47" s="175"/>
    </row>
    <row r="49" spans="1:4" x14ac:dyDescent="0.25">
      <c r="A49"/>
      <c r="D49"/>
    </row>
    <row r="50" spans="1:4" x14ac:dyDescent="0.25">
      <c r="A50"/>
      <c r="D50"/>
    </row>
    <row r="51" spans="1:4" x14ac:dyDescent="0.25">
      <c r="A51"/>
      <c r="D51"/>
    </row>
    <row r="52" spans="1:4" x14ac:dyDescent="0.25">
      <c r="A52"/>
      <c r="D52"/>
    </row>
    <row r="53" spans="1:4" x14ac:dyDescent="0.25">
      <c r="A53"/>
      <c r="D53"/>
    </row>
    <row r="54" spans="1:4" x14ac:dyDescent="0.25">
      <c r="A54"/>
      <c r="D54"/>
    </row>
    <row r="55" spans="1:4" x14ac:dyDescent="0.25">
      <c r="A55"/>
      <c r="D55"/>
    </row>
    <row r="56" spans="1:4" x14ac:dyDescent="0.25">
      <c r="A56"/>
      <c r="D56"/>
    </row>
    <row r="57" spans="1:4" x14ac:dyDescent="0.25">
      <c r="A57"/>
      <c r="D57"/>
    </row>
    <row r="58" spans="1:4" x14ac:dyDescent="0.25">
      <c r="A58"/>
      <c r="D58"/>
    </row>
    <row r="59" spans="1:4" x14ac:dyDescent="0.25">
      <c r="A59"/>
      <c r="D59"/>
    </row>
    <row r="60" spans="1:4" x14ac:dyDescent="0.25">
      <c r="A60"/>
      <c r="D60"/>
    </row>
    <row r="61" spans="1:4" x14ac:dyDescent="0.25">
      <c r="A61"/>
      <c r="D61"/>
    </row>
    <row r="62" spans="1:4" x14ac:dyDescent="0.25">
      <c r="A62"/>
      <c r="D62"/>
    </row>
    <row r="63" spans="1:4" x14ac:dyDescent="0.25">
      <c r="A63"/>
      <c r="D63"/>
    </row>
    <row r="64" spans="1:4" x14ac:dyDescent="0.25">
      <c r="A64"/>
      <c r="D64"/>
    </row>
    <row r="65" spans="1:4" x14ac:dyDescent="0.25">
      <c r="A65"/>
      <c r="D65"/>
    </row>
    <row r="66" spans="1:4" x14ac:dyDescent="0.25">
      <c r="A66"/>
      <c r="D66"/>
    </row>
    <row r="67" spans="1:4" x14ac:dyDescent="0.25">
      <c r="A67"/>
      <c r="D67"/>
    </row>
    <row r="68" spans="1:4" x14ac:dyDescent="0.25">
      <c r="A68"/>
      <c r="D68"/>
    </row>
    <row r="69" spans="1:4" x14ac:dyDescent="0.25">
      <c r="A69"/>
      <c r="D69"/>
    </row>
    <row r="70" spans="1:4" x14ac:dyDescent="0.25">
      <c r="A70"/>
      <c r="D70"/>
    </row>
    <row r="71" spans="1:4" x14ac:dyDescent="0.25">
      <c r="A71"/>
      <c r="D71"/>
    </row>
    <row r="72" spans="1:4" x14ac:dyDescent="0.25">
      <c r="A72"/>
      <c r="D72"/>
    </row>
    <row r="73" spans="1:4" x14ac:dyDescent="0.25">
      <c r="A73"/>
      <c r="D73"/>
    </row>
    <row r="74" spans="1:4" x14ac:dyDescent="0.25">
      <c r="A74"/>
      <c r="D74"/>
    </row>
    <row r="75" spans="1:4" x14ac:dyDescent="0.25">
      <c r="A75"/>
      <c r="D75"/>
    </row>
    <row r="76" spans="1:4" x14ac:dyDescent="0.25">
      <c r="A76"/>
      <c r="D76"/>
    </row>
    <row r="77" spans="1:4" x14ac:dyDescent="0.25">
      <c r="A77"/>
      <c r="D77"/>
    </row>
    <row r="78" spans="1:4" x14ac:dyDescent="0.25">
      <c r="A78"/>
      <c r="D78"/>
    </row>
    <row r="79" spans="1:4" x14ac:dyDescent="0.25">
      <c r="A79"/>
      <c r="D79"/>
    </row>
    <row r="80" spans="1:4" x14ac:dyDescent="0.25">
      <c r="A80"/>
      <c r="D80"/>
    </row>
    <row r="81" spans="1:4" x14ac:dyDescent="0.25">
      <c r="A81"/>
      <c r="D81"/>
    </row>
    <row r="82" spans="1:4" x14ac:dyDescent="0.25">
      <c r="A82"/>
      <c r="D82"/>
    </row>
    <row r="83" spans="1:4" x14ac:dyDescent="0.25">
      <c r="A83"/>
      <c r="D83"/>
    </row>
    <row r="84" spans="1:4" x14ac:dyDescent="0.25">
      <c r="A84"/>
      <c r="D84"/>
    </row>
    <row r="85" spans="1:4" x14ac:dyDescent="0.25">
      <c r="A85"/>
      <c r="D85"/>
    </row>
    <row r="86" spans="1:4" x14ac:dyDescent="0.25">
      <c r="A86"/>
      <c r="D86"/>
    </row>
    <row r="87" spans="1:4" x14ac:dyDescent="0.25">
      <c r="A87"/>
      <c r="D87"/>
    </row>
    <row r="88" spans="1:4" x14ac:dyDescent="0.25">
      <c r="A88"/>
      <c r="D88"/>
    </row>
    <row r="89" spans="1:4" x14ac:dyDescent="0.25">
      <c r="A89"/>
      <c r="D89"/>
    </row>
    <row r="90" spans="1:4" x14ac:dyDescent="0.25">
      <c r="A90"/>
      <c r="D90"/>
    </row>
    <row r="91" spans="1:4" x14ac:dyDescent="0.25">
      <c r="A91"/>
      <c r="D91"/>
    </row>
    <row r="92" spans="1:4" x14ac:dyDescent="0.25">
      <c r="A92"/>
      <c r="D92"/>
    </row>
  </sheetData>
  <mergeCells count="3">
    <mergeCell ref="G3:L3"/>
    <mergeCell ref="A5:B5"/>
    <mergeCell ref="C2:D2"/>
  </mergeCells>
  <hyperlinks>
    <hyperlink ref="G3" r:id="rId1" display="http://www.youtube.com/watch?v=SU1qGbN6Rs8"/>
  </hyperlinks>
  <pageMargins left="0.7" right="0.7" top="0.75" bottom="0.75" header="0.3" footer="0.3"/>
  <pageSetup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H16"/>
  <sheetViews>
    <sheetView workbookViewId="0">
      <pane ySplit="6" topLeftCell="A7" activePane="bottomLeft" state="frozen"/>
      <selection pane="bottomLeft" activeCell="J20" sqref="J20"/>
    </sheetView>
  </sheetViews>
  <sheetFormatPr defaultRowHeight="15" x14ac:dyDescent="0.25"/>
  <cols>
    <col min="1" max="6" width="9.140625" style="19"/>
    <col min="7" max="7" width="10.28515625" style="19" customWidth="1"/>
    <col min="8" max="8" width="13.28515625" style="19" customWidth="1"/>
    <col min="9" max="16384" width="9.140625" style="19"/>
  </cols>
  <sheetData>
    <row r="3" spans="2:8" ht="23.25" x14ac:dyDescent="0.35">
      <c r="D3" s="410" t="s">
        <v>140</v>
      </c>
      <c r="E3" s="410"/>
      <c r="F3" s="410"/>
      <c r="G3" s="410"/>
      <c r="H3" s="410"/>
    </row>
    <row r="4" spans="2:8" ht="23.25" x14ac:dyDescent="0.35">
      <c r="D4" s="410" t="s">
        <v>283</v>
      </c>
      <c r="E4" s="410"/>
      <c r="F4" s="410"/>
      <c r="G4" s="410"/>
      <c r="H4" s="410"/>
    </row>
    <row r="6" spans="2:8" ht="29.25" customHeight="1" x14ac:dyDescent="0.25"/>
    <row r="7" spans="2:8" x14ac:dyDescent="0.25">
      <c r="D7" s="19" t="s">
        <v>285</v>
      </c>
    </row>
    <row r="14" spans="2:8" x14ac:dyDescent="0.25">
      <c r="F14" s="20"/>
    </row>
    <row r="16" spans="2:8" x14ac:dyDescent="0.25">
      <c r="B16" s="48"/>
    </row>
  </sheetData>
  <mergeCells count="2">
    <mergeCell ref="D3:H3"/>
    <mergeCell ref="D4:H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3:I16"/>
  <sheetViews>
    <sheetView workbookViewId="0">
      <pane ySplit="6" topLeftCell="A7" activePane="bottomLeft" state="frozen"/>
      <selection pane="bottomLeft" activeCell="I14" sqref="I14"/>
    </sheetView>
  </sheetViews>
  <sheetFormatPr defaultRowHeight="15" x14ac:dyDescent="0.25"/>
  <cols>
    <col min="1" max="6" width="9.140625" style="291"/>
    <col min="7" max="7" width="10.28515625" style="291" customWidth="1"/>
    <col min="8" max="8" width="13.28515625" style="291" customWidth="1"/>
    <col min="9" max="16384" width="9.140625" style="291"/>
  </cols>
  <sheetData>
    <row r="3" spans="2:9" ht="23.25" x14ac:dyDescent="0.35">
      <c r="D3" s="411" t="s">
        <v>140</v>
      </c>
      <c r="E3" s="411"/>
      <c r="F3" s="411"/>
      <c r="G3" s="411"/>
      <c r="H3" s="411"/>
      <c r="I3" s="411"/>
    </row>
    <row r="4" spans="2:9" ht="23.25" x14ac:dyDescent="0.35">
      <c r="D4" s="411" t="s">
        <v>515</v>
      </c>
      <c r="E4" s="411"/>
      <c r="F4" s="411"/>
      <c r="G4" s="411"/>
      <c r="H4" s="411"/>
      <c r="I4" s="411"/>
    </row>
    <row r="6" spans="2:9" ht="29.25" customHeight="1" x14ac:dyDescent="0.25"/>
    <row r="7" spans="2:9" x14ac:dyDescent="0.25">
      <c r="D7" s="291" t="s">
        <v>516</v>
      </c>
    </row>
    <row r="14" spans="2:9" x14ac:dyDescent="0.25">
      <c r="F14" s="292"/>
    </row>
    <row r="16" spans="2:9" x14ac:dyDescent="0.25">
      <c r="B16" s="293"/>
    </row>
  </sheetData>
  <mergeCells count="2">
    <mergeCell ref="D3:I3"/>
    <mergeCell ref="D4:I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E23"/>
  <sheetViews>
    <sheetView zoomScale="115" zoomScaleNormal="115" workbookViewId="0">
      <selection sqref="A1:XFD1048576"/>
    </sheetView>
  </sheetViews>
  <sheetFormatPr defaultRowHeight="15" x14ac:dyDescent="0.25"/>
  <cols>
    <col min="1" max="1" width="15.28515625" customWidth="1"/>
    <col min="2" max="2" width="11.7109375" customWidth="1"/>
    <col min="3" max="3" width="14.5703125" customWidth="1"/>
    <col min="4" max="4" width="19" bestFit="1" customWidth="1"/>
    <col min="5" max="5" width="25.5703125" bestFit="1" customWidth="1"/>
  </cols>
  <sheetData>
    <row r="1" spans="1:5" s="21" customFormat="1" ht="5.25" customHeight="1" thickBot="1" x14ac:dyDescent="0.3"/>
    <row r="2" spans="1:5" s="21" customFormat="1" ht="36" customHeight="1" thickBot="1" x14ac:dyDescent="0.3">
      <c r="C2" s="295" t="s">
        <v>549</v>
      </c>
    </row>
    <row r="3" spans="1:5" s="21" customFormat="1" ht="15.75" customHeight="1" x14ac:dyDescent="0.25">
      <c r="A3" s="22"/>
    </row>
    <row r="4" spans="1:5" ht="15.75" thickBot="1" x14ac:dyDescent="0.3">
      <c r="A4" s="3"/>
    </row>
    <row r="5" spans="1:5" s="294" customFormat="1" ht="15.75" thickBot="1" x14ac:dyDescent="0.3">
      <c r="A5" s="412" t="s">
        <v>553</v>
      </c>
      <c r="B5" s="413"/>
    </row>
    <row r="6" spans="1:5" x14ac:dyDescent="0.25">
      <c r="E6" s="2"/>
    </row>
    <row r="7" spans="1:5" x14ac:dyDescent="0.25">
      <c r="A7" s="40" t="s">
        <v>550</v>
      </c>
      <c r="B7" s="40"/>
      <c r="C7" s="40"/>
      <c r="E7" s="2"/>
    </row>
    <row r="8" spans="1:5" x14ac:dyDescent="0.25">
      <c r="A8" s="40"/>
      <c r="B8" s="40"/>
      <c r="C8" s="40"/>
    </row>
    <row r="9" spans="1:5" x14ac:dyDescent="0.25">
      <c r="A9" s="40"/>
      <c r="B9" s="40" t="s">
        <v>551</v>
      </c>
      <c r="C9" s="40" t="s">
        <v>552</v>
      </c>
    </row>
    <row r="10" spans="1:5" x14ac:dyDescent="0.25">
      <c r="A10" t="s">
        <v>464</v>
      </c>
      <c r="B10" s="309">
        <v>2000</v>
      </c>
      <c r="C10" s="309">
        <v>1800</v>
      </c>
      <c r="E10" s="2"/>
    </row>
    <row r="11" spans="1:5" x14ac:dyDescent="0.25">
      <c r="A11" t="s">
        <v>467</v>
      </c>
      <c r="B11" s="309">
        <v>5000</v>
      </c>
      <c r="C11" s="309">
        <v>4200</v>
      </c>
      <c r="E11" s="2"/>
    </row>
    <row r="12" spans="1:5" x14ac:dyDescent="0.25">
      <c r="A12" t="s">
        <v>470</v>
      </c>
      <c r="B12" s="309">
        <v>8000</v>
      </c>
      <c r="C12" s="309">
        <v>6950</v>
      </c>
      <c r="E12" s="2"/>
    </row>
    <row r="13" spans="1:5" x14ac:dyDescent="0.25">
      <c r="A13" t="s">
        <v>473</v>
      </c>
      <c r="B13" s="309">
        <v>12000</v>
      </c>
      <c r="C13" s="309">
        <v>10250</v>
      </c>
    </row>
    <row r="14" spans="1:5" x14ac:dyDescent="0.25">
      <c r="A14" t="s">
        <v>411</v>
      </c>
      <c r="B14" s="309">
        <v>16000</v>
      </c>
      <c r="C14" s="309">
        <v>12870</v>
      </c>
      <c r="E14" s="2"/>
    </row>
    <row r="15" spans="1:5" x14ac:dyDescent="0.25">
      <c r="A15" t="s">
        <v>479</v>
      </c>
      <c r="B15" s="309">
        <v>2000</v>
      </c>
      <c r="C15" s="309">
        <v>15500</v>
      </c>
      <c r="E15" s="2"/>
    </row>
    <row r="16" spans="1:5" x14ac:dyDescent="0.25">
      <c r="A16" s="1"/>
      <c r="B16" s="1"/>
      <c r="E16" s="2"/>
    </row>
    <row r="17" spans="2:5" x14ac:dyDescent="0.25">
      <c r="E17" s="2"/>
    </row>
    <row r="18" spans="2:5" x14ac:dyDescent="0.25">
      <c r="E18" s="2"/>
    </row>
    <row r="19" spans="2:5" x14ac:dyDescent="0.25">
      <c r="B19" s="1"/>
      <c r="E19" s="2"/>
    </row>
    <row r="20" spans="2:5" x14ac:dyDescent="0.25">
      <c r="B20" s="1"/>
      <c r="C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</row>
  </sheetData>
  <mergeCells count="1">
    <mergeCell ref="A5:B5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26"/>
  <sheetViews>
    <sheetView zoomScale="85" zoomScaleNormal="85" workbookViewId="0">
      <selection activeCell="A5" sqref="A5:B5"/>
    </sheetView>
  </sheetViews>
  <sheetFormatPr defaultRowHeight="15" x14ac:dyDescent="0.25"/>
  <cols>
    <col min="1" max="1" width="15.28515625" customWidth="1"/>
    <col min="2" max="2" width="11.7109375" customWidth="1"/>
    <col min="3" max="4" width="18" customWidth="1"/>
    <col min="5" max="5" width="25.5703125" bestFit="1" customWidth="1"/>
  </cols>
  <sheetData>
    <row r="1" spans="1:5" s="21" customFormat="1" ht="5.25" customHeight="1" thickBot="1" x14ac:dyDescent="0.3"/>
    <row r="2" spans="1:5" s="21" customFormat="1" ht="36" customHeight="1" thickBot="1" x14ac:dyDescent="0.3">
      <c r="C2" s="295" t="s">
        <v>554</v>
      </c>
    </row>
    <row r="3" spans="1:5" s="21" customFormat="1" ht="15.75" customHeight="1" x14ac:dyDescent="0.25">
      <c r="A3" s="22"/>
    </row>
    <row r="4" spans="1:5" ht="15.75" thickBot="1" x14ac:dyDescent="0.3">
      <c r="A4" s="3"/>
    </row>
    <row r="5" spans="1:5" s="294" customFormat="1" ht="15.75" thickBot="1" x14ac:dyDescent="0.3">
      <c r="A5" s="412"/>
      <c r="B5" s="413"/>
    </row>
    <row r="6" spans="1:5" x14ac:dyDescent="0.25">
      <c r="E6" s="2"/>
    </row>
    <row r="7" spans="1:5" x14ac:dyDescent="0.25">
      <c r="A7" s="40" t="s">
        <v>556</v>
      </c>
      <c r="B7" s="40" t="s">
        <v>557</v>
      </c>
      <c r="C7" s="40"/>
      <c r="E7" s="2"/>
    </row>
    <row r="8" spans="1:5" x14ac:dyDescent="0.25">
      <c r="A8" t="s">
        <v>407</v>
      </c>
      <c r="B8">
        <v>110</v>
      </c>
      <c r="C8" s="40"/>
    </row>
    <row r="9" spans="1:5" x14ac:dyDescent="0.25">
      <c r="A9" t="s">
        <v>408</v>
      </c>
      <c r="B9">
        <v>98</v>
      </c>
      <c r="C9" s="40"/>
    </row>
    <row r="10" spans="1:5" x14ac:dyDescent="0.25">
      <c r="A10" t="s">
        <v>409</v>
      </c>
      <c r="B10">
        <v>85</v>
      </c>
      <c r="C10" s="309"/>
      <c r="E10" s="2"/>
    </row>
    <row r="11" spans="1:5" x14ac:dyDescent="0.25">
      <c r="A11" t="s">
        <v>410</v>
      </c>
      <c r="B11">
        <v>45</v>
      </c>
      <c r="C11" s="309"/>
      <c r="E11" s="2"/>
    </row>
    <row r="12" spans="1:5" x14ac:dyDescent="0.25">
      <c r="A12" t="s">
        <v>411</v>
      </c>
      <c r="B12">
        <v>54</v>
      </c>
      <c r="C12" s="309"/>
      <c r="E12" s="2"/>
    </row>
    <row r="13" spans="1:5" x14ac:dyDescent="0.25">
      <c r="A13" t="s">
        <v>412</v>
      </c>
      <c r="B13">
        <v>70</v>
      </c>
      <c r="C13" s="309"/>
    </row>
    <row r="14" spans="1:5" x14ac:dyDescent="0.25">
      <c r="A14" t="s">
        <v>483</v>
      </c>
      <c r="B14">
        <v>23</v>
      </c>
      <c r="C14" s="309"/>
      <c r="E14" s="2"/>
    </row>
    <row r="15" spans="1:5" x14ac:dyDescent="0.25">
      <c r="A15" t="s">
        <v>512</v>
      </c>
      <c r="B15">
        <v>10</v>
      </c>
      <c r="C15" s="309"/>
      <c r="E15" s="2"/>
    </row>
    <row r="16" spans="1:5" x14ac:dyDescent="0.25">
      <c r="A16" t="s">
        <v>555</v>
      </c>
      <c r="B16">
        <v>5</v>
      </c>
      <c r="E16" s="2"/>
    </row>
    <row r="17" spans="2:5" x14ac:dyDescent="0.25">
      <c r="E17" s="2"/>
    </row>
    <row r="18" spans="2:5" x14ac:dyDescent="0.25">
      <c r="E18" s="2"/>
    </row>
    <row r="19" spans="2:5" x14ac:dyDescent="0.25">
      <c r="B19" s="1"/>
      <c r="E19" s="2"/>
    </row>
    <row r="20" spans="2:5" x14ac:dyDescent="0.25">
      <c r="B20" s="1"/>
      <c r="C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</row>
    <row r="26" spans="2:5" x14ac:dyDescent="0.25">
      <c r="C26" t="s">
        <v>575</v>
      </c>
    </row>
  </sheetData>
  <mergeCells count="1">
    <mergeCell ref="A5:B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E18"/>
  <sheetViews>
    <sheetView zoomScale="85" zoomScaleNormal="85" workbookViewId="0">
      <selection activeCell="B2" sqref="B2:E2"/>
    </sheetView>
  </sheetViews>
  <sheetFormatPr defaultRowHeight="15" x14ac:dyDescent="0.25"/>
  <cols>
    <col min="1" max="1" width="22.85546875" customWidth="1"/>
    <col min="2" max="2" width="18.7109375" customWidth="1"/>
    <col min="3" max="3" width="6.140625" customWidth="1"/>
  </cols>
  <sheetData>
    <row r="1" spans="1:5" s="21" customFormat="1" ht="5.25" customHeight="1" thickBot="1" x14ac:dyDescent="0.3"/>
    <row r="2" spans="1:5" s="21" customFormat="1" ht="36" customHeight="1" thickBot="1" x14ac:dyDescent="0.3">
      <c r="B2" s="414" t="s">
        <v>576</v>
      </c>
      <c r="C2" s="415"/>
      <c r="D2" s="415"/>
      <c r="E2" s="416"/>
    </row>
    <row r="3" spans="1:5" s="21" customFormat="1" ht="15.75" customHeight="1" x14ac:dyDescent="0.25">
      <c r="A3" s="22"/>
    </row>
    <row r="4" spans="1:5" ht="15.75" thickBot="1" x14ac:dyDescent="0.3">
      <c r="A4" s="3"/>
    </row>
    <row r="5" spans="1:5" s="294" customFormat="1" ht="15.75" thickBot="1" x14ac:dyDescent="0.3">
      <c r="A5" s="412"/>
      <c r="B5" s="413"/>
    </row>
    <row r="7" spans="1:5" x14ac:dyDescent="0.25">
      <c r="A7" s="40" t="s">
        <v>574</v>
      </c>
    </row>
    <row r="9" spans="1:5" x14ac:dyDescent="0.25">
      <c r="A9" s="40" t="s">
        <v>573</v>
      </c>
    </row>
    <row r="11" spans="1:5" x14ac:dyDescent="0.25">
      <c r="A11" t="s">
        <v>572</v>
      </c>
      <c r="B11" t="s">
        <v>571</v>
      </c>
      <c r="D11" t="s">
        <v>570</v>
      </c>
    </row>
    <row r="12" spans="1:5" x14ac:dyDescent="0.25">
      <c r="A12" t="s">
        <v>569</v>
      </c>
      <c r="B12" s="311">
        <v>1.2</v>
      </c>
      <c r="D12" t="s">
        <v>566</v>
      </c>
    </row>
    <row r="13" spans="1:5" x14ac:dyDescent="0.25">
      <c r="A13" t="s">
        <v>568</v>
      </c>
      <c r="B13" s="311">
        <v>1.3</v>
      </c>
      <c r="D13" t="s">
        <v>566</v>
      </c>
    </row>
    <row r="14" spans="1:5" x14ac:dyDescent="0.25">
      <c r="A14" t="s">
        <v>567</v>
      </c>
      <c r="B14" s="311">
        <v>0.8</v>
      </c>
      <c r="D14" t="s">
        <v>566</v>
      </c>
    </row>
    <row r="15" spans="1:5" x14ac:dyDescent="0.25">
      <c r="A15" t="s">
        <v>565</v>
      </c>
      <c r="B15" s="310">
        <v>1.2</v>
      </c>
      <c r="D15" t="s">
        <v>564</v>
      </c>
    </row>
    <row r="16" spans="1:5" x14ac:dyDescent="0.25">
      <c r="A16" t="s">
        <v>563</v>
      </c>
      <c r="B16" s="310">
        <v>2</v>
      </c>
      <c r="D16" t="s">
        <v>562</v>
      </c>
    </row>
    <row r="17" spans="1:4" x14ac:dyDescent="0.25">
      <c r="A17" t="s">
        <v>561</v>
      </c>
      <c r="B17" s="310">
        <v>2.6</v>
      </c>
      <c r="D17" t="s">
        <v>559</v>
      </c>
    </row>
    <row r="18" spans="1:4" x14ac:dyDescent="0.25">
      <c r="A18" t="s">
        <v>560</v>
      </c>
      <c r="B18" s="310">
        <v>1.8</v>
      </c>
      <c r="D18" t="s">
        <v>559</v>
      </c>
    </row>
  </sheetData>
  <mergeCells count="2">
    <mergeCell ref="A5:B5"/>
    <mergeCell ref="B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23"/>
  <sheetViews>
    <sheetView workbookViewId="0">
      <selection activeCell="A5" sqref="A5:B5"/>
    </sheetView>
  </sheetViews>
  <sheetFormatPr defaultRowHeight="15" x14ac:dyDescent="0.25"/>
  <cols>
    <col min="1" max="1" width="15.28515625" customWidth="1"/>
    <col min="2" max="2" width="12.85546875" customWidth="1"/>
    <col min="3" max="3" width="41.42578125" customWidth="1"/>
    <col min="4" max="4" width="19" bestFit="1" customWidth="1"/>
    <col min="5" max="5" width="25.5703125" bestFit="1" customWidth="1"/>
  </cols>
  <sheetData>
    <row r="1" spans="1:5" s="21" customFormat="1" ht="5.25" customHeight="1" thickBot="1" x14ac:dyDescent="0.3"/>
    <row r="2" spans="1:5" s="21" customFormat="1" ht="36" customHeight="1" thickBot="1" x14ac:dyDescent="0.3">
      <c r="C2" s="23" t="s">
        <v>209</v>
      </c>
    </row>
    <row r="3" spans="1:5" s="21" customFormat="1" ht="15.75" customHeight="1" x14ac:dyDescent="0.25">
      <c r="A3" s="22"/>
    </row>
    <row r="4" spans="1:5" ht="15.75" thickBot="1" x14ac:dyDescent="0.3">
      <c r="A4" s="3"/>
    </row>
    <row r="5" spans="1:5" s="25" customFormat="1" ht="15.75" thickBot="1" x14ac:dyDescent="0.3">
      <c r="A5" s="393" t="s">
        <v>27</v>
      </c>
      <c r="B5" s="394"/>
      <c r="C5" s="25" t="s">
        <v>26</v>
      </c>
      <c r="D5" s="25" t="s">
        <v>22</v>
      </c>
      <c r="E5" s="25" t="s">
        <v>21</v>
      </c>
    </row>
    <row r="6" spans="1:5" x14ac:dyDescent="0.25">
      <c r="D6" s="9"/>
      <c r="E6" s="2"/>
    </row>
    <row r="7" spans="1:5" x14ac:dyDescent="0.25">
      <c r="D7" s="8"/>
      <c r="E7" s="2"/>
    </row>
    <row r="9" spans="1:5" x14ac:dyDescent="0.25">
      <c r="A9" s="1"/>
      <c r="B9" s="1"/>
      <c r="D9" s="6"/>
    </row>
    <row r="10" spans="1:5" x14ac:dyDescent="0.25">
      <c r="A10" s="1"/>
      <c r="B10" s="1"/>
      <c r="D10" s="6"/>
      <c r="E10" s="2"/>
    </row>
    <row r="11" spans="1:5" x14ac:dyDescent="0.25">
      <c r="D11" s="6"/>
      <c r="E11" s="2"/>
    </row>
    <row r="12" spans="1:5" x14ac:dyDescent="0.25">
      <c r="D12" s="6"/>
      <c r="E12" s="2"/>
    </row>
    <row r="13" spans="1:5" x14ac:dyDescent="0.25">
      <c r="C13" s="3"/>
      <c r="D13" s="7"/>
    </row>
    <row r="14" spans="1:5" x14ac:dyDescent="0.25">
      <c r="B14" s="1"/>
      <c r="D14" s="6"/>
      <c r="E14" s="2"/>
    </row>
    <row r="15" spans="1:5" x14ac:dyDescent="0.25">
      <c r="D15" s="6"/>
      <c r="E15" s="2"/>
    </row>
    <row r="16" spans="1:5" x14ac:dyDescent="0.25">
      <c r="A16" s="1"/>
      <c r="B16" s="1"/>
      <c r="D16" s="6"/>
      <c r="E16" s="2"/>
    </row>
    <row r="17" spans="2:5" x14ac:dyDescent="0.25">
      <c r="D17" s="6"/>
      <c r="E17" s="2"/>
    </row>
    <row r="18" spans="2:5" x14ac:dyDescent="0.25">
      <c r="D18" s="6"/>
      <c r="E18" s="2"/>
    </row>
    <row r="19" spans="2:5" x14ac:dyDescent="0.25">
      <c r="B19" s="1"/>
      <c r="D19" s="6"/>
      <c r="E19" s="2"/>
    </row>
    <row r="20" spans="2:5" x14ac:dyDescent="0.25">
      <c r="B20" s="1"/>
      <c r="C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</row>
  </sheetData>
  <mergeCells count="1">
    <mergeCell ref="A5:B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23"/>
  <sheetViews>
    <sheetView zoomScale="85" zoomScaleNormal="85" workbookViewId="0">
      <selection activeCell="A5" sqref="A5:B5"/>
    </sheetView>
  </sheetViews>
  <sheetFormatPr defaultRowHeight="15" x14ac:dyDescent="0.25"/>
  <cols>
    <col min="1" max="1" width="15.28515625" customWidth="1"/>
    <col min="2" max="2" width="11.7109375" customWidth="1"/>
    <col min="3" max="4" width="18" customWidth="1"/>
    <col min="5" max="5" width="25.5703125" bestFit="1" customWidth="1"/>
  </cols>
  <sheetData>
    <row r="1" spans="1:5" s="21" customFormat="1" ht="5.25" customHeight="1" thickBot="1" x14ac:dyDescent="0.3"/>
    <row r="2" spans="1:5" s="21" customFormat="1" ht="36" customHeight="1" thickBot="1" x14ac:dyDescent="0.3">
      <c r="C2" s="414" t="s">
        <v>558</v>
      </c>
      <c r="D2" s="416"/>
    </row>
    <row r="3" spans="1:5" s="21" customFormat="1" ht="15.75" customHeight="1" x14ac:dyDescent="0.25">
      <c r="A3" s="22"/>
    </row>
    <row r="4" spans="1:5" ht="15.75" thickBot="1" x14ac:dyDescent="0.3">
      <c r="A4" s="3"/>
    </row>
    <row r="5" spans="1:5" s="294" customFormat="1" ht="15.75" thickBot="1" x14ac:dyDescent="0.3">
      <c r="A5" s="412"/>
      <c r="B5" s="413"/>
    </row>
    <row r="6" spans="1:5" x14ac:dyDescent="0.25">
      <c r="E6" s="2"/>
    </row>
    <row r="7" spans="1:5" x14ac:dyDescent="0.25">
      <c r="A7" s="40"/>
      <c r="B7" s="40"/>
      <c r="C7" s="40"/>
      <c r="E7" s="2"/>
    </row>
    <row r="8" spans="1:5" x14ac:dyDescent="0.25">
      <c r="C8" s="40"/>
    </row>
    <row r="9" spans="1:5" x14ac:dyDescent="0.25">
      <c r="C9" s="40"/>
    </row>
    <row r="10" spans="1:5" x14ac:dyDescent="0.25">
      <c r="C10" s="309"/>
      <c r="E10" s="2"/>
    </row>
    <row r="11" spans="1:5" x14ac:dyDescent="0.25">
      <c r="C11" s="309"/>
      <c r="E11" s="2"/>
    </row>
    <row r="12" spans="1:5" x14ac:dyDescent="0.25">
      <c r="C12" s="309"/>
      <c r="E12" s="2"/>
    </row>
    <row r="13" spans="1:5" x14ac:dyDescent="0.25">
      <c r="C13" s="309"/>
    </row>
    <row r="14" spans="1:5" x14ac:dyDescent="0.25">
      <c r="C14" s="309"/>
      <c r="E14" s="2"/>
    </row>
    <row r="15" spans="1:5" x14ac:dyDescent="0.25">
      <c r="C15" s="309"/>
      <c r="E15" s="2"/>
    </row>
    <row r="16" spans="1:5" x14ac:dyDescent="0.25">
      <c r="E16" s="2"/>
    </row>
    <row r="17" spans="2:5" x14ac:dyDescent="0.25">
      <c r="E17" s="2"/>
    </row>
    <row r="18" spans="2:5" x14ac:dyDescent="0.25">
      <c r="E18" s="2"/>
    </row>
    <row r="19" spans="2:5" x14ac:dyDescent="0.25">
      <c r="B19" s="1"/>
      <c r="E19" s="2"/>
    </row>
    <row r="20" spans="2:5" x14ac:dyDescent="0.25">
      <c r="B20" s="1"/>
      <c r="C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</row>
  </sheetData>
  <mergeCells count="2">
    <mergeCell ref="A5:B5"/>
    <mergeCell ref="C2:D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23"/>
  <sheetViews>
    <sheetView workbookViewId="0">
      <selection activeCell="B19" sqref="B19"/>
    </sheetView>
  </sheetViews>
  <sheetFormatPr defaultRowHeight="15" x14ac:dyDescent="0.25"/>
  <cols>
    <col min="1" max="1" width="15.28515625" customWidth="1"/>
    <col min="2" max="2" width="17.5703125" bestFit="1" customWidth="1"/>
    <col min="3" max="3" width="41.42578125" customWidth="1"/>
    <col min="4" max="4" width="19" bestFit="1" customWidth="1"/>
    <col min="5" max="5" width="25.5703125" bestFit="1" customWidth="1"/>
  </cols>
  <sheetData>
    <row r="1" spans="1:5" s="21" customFormat="1" ht="5.25" customHeight="1" thickBot="1" x14ac:dyDescent="0.3"/>
    <row r="2" spans="1:5" s="21" customFormat="1" ht="36" customHeight="1" thickBot="1" x14ac:dyDescent="0.3">
      <c r="C2" s="295" t="s">
        <v>517</v>
      </c>
    </row>
    <row r="3" spans="1:5" s="21" customFormat="1" ht="15.75" customHeight="1" x14ac:dyDescent="0.25">
      <c r="A3" s="22"/>
    </row>
    <row r="4" spans="1:5" ht="15.75" thickBot="1" x14ac:dyDescent="0.3">
      <c r="A4" s="3"/>
    </row>
    <row r="5" spans="1:5" s="294" customFormat="1" ht="15.75" thickBot="1" x14ac:dyDescent="0.3">
      <c r="A5" s="412" t="s">
        <v>518</v>
      </c>
      <c r="B5" s="413"/>
    </row>
    <row r="6" spans="1:5" x14ac:dyDescent="0.25">
      <c r="E6" s="2"/>
    </row>
    <row r="7" spans="1:5" x14ac:dyDescent="0.25">
      <c r="E7" s="2"/>
    </row>
    <row r="8" spans="1:5" x14ac:dyDescent="0.25">
      <c r="A8" s="40" t="s">
        <v>519</v>
      </c>
      <c r="B8" s="40" t="s">
        <v>520</v>
      </c>
    </row>
    <row r="9" spans="1:5" x14ac:dyDescent="0.25">
      <c r="A9" s="296" t="s">
        <v>521</v>
      </c>
      <c r="B9">
        <v>0</v>
      </c>
    </row>
    <row r="10" spans="1:5" x14ac:dyDescent="0.25">
      <c r="A10" s="296" t="s">
        <v>522</v>
      </c>
      <c r="B10">
        <v>15</v>
      </c>
      <c r="E10" s="2"/>
    </row>
    <row r="11" spans="1:5" x14ac:dyDescent="0.25">
      <c r="A11" s="296" t="s">
        <v>523</v>
      </c>
      <c r="B11">
        <v>16</v>
      </c>
      <c r="E11" s="2"/>
    </row>
    <row r="12" spans="1:5" x14ac:dyDescent="0.25">
      <c r="A12" s="296" t="s">
        <v>524</v>
      </c>
      <c r="B12">
        <v>51</v>
      </c>
      <c r="E12" s="2"/>
    </row>
    <row r="13" spans="1:5" x14ac:dyDescent="0.25">
      <c r="A13" s="296" t="s">
        <v>525</v>
      </c>
      <c r="B13">
        <v>55</v>
      </c>
      <c r="C13" s="3"/>
    </row>
    <row r="14" spans="1:5" x14ac:dyDescent="0.25">
      <c r="A14" s="296" t="s">
        <v>526</v>
      </c>
      <c r="B14">
        <v>70</v>
      </c>
      <c r="E14" s="2"/>
    </row>
    <row r="15" spans="1:5" x14ac:dyDescent="0.25">
      <c r="A15" s="296" t="s">
        <v>527</v>
      </c>
      <c r="B15">
        <v>75</v>
      </c>
      <c r="E15" s="2"/>
    </row>
    <row r="16" spans="1:5" x14ac:dyDescent="0.25">
      <c r="A16" s="1"/>
      <c r="B16" s="1"/>
      <c r="E16" s="2"/>
    </row>
    <row r="17" spans="2:5" x14ac:dyDescent="0.25">
      <c r="E17" s="2"/>
    </row>
    <row r="18" spans="2:5" x14ac:dyDescent="0.25">
      <c r="E18" s="2"/>
    </row>
    <row r="19" spans="2:5" x14ac:dyDescent="0.25">
      <c r="B19" s="1"/>
      <c r="E19" s="2"/>
    </row>
    <row r="20" spans="2:5" x14ac:dyDescent="0.25">
      <c r="B20" s="1"/>
      <c r="C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</row>
  </sheetData>
  <mergeCells count="1">
    <mergeCell ref="A5:B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L23"/>
  <sheetViews>
    <sheetView zoomScaleNormal="100" workbookViewId="0">
      <selection activeCell="K19" sqref="K19"/>
    </sheetView>
  </sheetViews>
  <sheetFormatPr defaultRowHeight="15" x14ac:dyDescent="0.25"/>
  <cols>
    <col min="1" max="1" width="33.5703125" customWidth="1"/>
    <col min="2" max="2" width="17.5703125" bestFit="1" customWidth="1"/>
    <col min="3" max="3" width="20.28515625" customWidth="1"/>
    <col min="4" max="4" width="8.7109375" customWidth="1"/>
    <col min="5" max="5" width="15.42578125" customWidth="1"/>
    <col min="8" max="8" width="10.28515625" bestFit="1" customWidth="1"/>
    <col min="11" max="11" width="20.140625" style="40" bestFit="1" customWidth="1"/>
  </cols>
  <sheetData>
    <row r="1" spans="1:12" s="21" customFormat="1" ht="5.25" customHeight="1" thickBot="1" x14ac:dyDescent="0.3">
      <c r="K1" s="308"/>
    </row>
    <row r="2" spans="1:12" s="21" customFormat="1" ht="36" customHeight="1" thickBot="1" x14ac:dyDescent="0.3">
      <c r="C2" s="414" t="s">
        <v>548</v>
      </c>
      <c r="D2" s="415"/>
      <c r="E2" s="416"/>
      <c r="K2" s="308"/>
    </row>
    <row r="3" spans="1:12" s="21" customFormat="1" ht="15.75" customHeight="1" x14ac:dyDescent="0.25">
      <c r="A3" s="22"/>
      <c r="K3" s="308"/>
    </row>
    <row r="4" spans="1:12" ht="15.75" thickBot="1" x14ac:dyDescent="0.3">
      <c r="A4" s="3"/>
    </row>
    <row r="5" spans="1:12" s="294" customFormat="1" ht="15.75" thickBot="1" x14ac:dyDescent="0.3">
      <c r="A5" s="412" t="s">
        <v>518</v>
      </c>
      <c r="B5" s="413"/>
    </row>
    <row r="6" spans="1:12" x14ac:dyDescent="0.25">
      <c r="E6" s="2"/>
    </row>
    <row r="7" spans="1:12" ht="15.75" thickBot="1" x14ac:dyDescent="0.3">
      <c r="E7" s="2"/>
    </row>
    <row r="8" spans="1:12" x14ac:dyDescent="0.25">
      <c r="A8" s="297"/>
      <c r="B8" s="298"/>
      <c r="C8" s="298"/>
      <c r="D8" s="298"/>
      <c r="E8" s="298"/>
      <c r="F8" s="298"/>
      <c r="G8" s="298"/>
      <c r="H8" s="298"/>
      <c r="I8" s="299"/>
    </row>
    <row r="9" spans="1:12" x14ac:dyDescent="0.25">
      <c r="A9" s="300"/>
      <c r="B9" s="301" t="s">
        <v>528</v>
      </c>
      <c r="C9" s="301" t="s">
        <v>529</v>
      </c>
      <c r="D9" s="301"/>
      <c r="E9" s="301" t="s">
        <v>530</v>
      </c>
      <c r="F9" s="301"/>
      <c r="G9" s="301"/>
      <c r="H9" s="301"/>
      <c r="I9" s="302" t="s">
        <v>531</v>
      </c>
    </row>
    <row r="10" spans="1:12" x14ac:dyDescent="0.25">
      <c r="A10" s="300" t="s">
        <v>532</v>
      </c>
      <c r="B10" s="303">
        <v>41153</v>
      </c>
      <c r="C10">
        <f t="shared" ref="C10:C19" si="0">E10-B10</f>
        <v>60</v>
      </c>
      <c r="E10" s="1">
        <v>41213</v>
      </c>
      <c r="I10" s="304"/>
      <c r="K10" s="40" t="s">
        <v>542</v>
      </c>
      <c r="L10" t="s">
        <v>543</v>
      </c>
    </row>
    <row r="11" spans="1:12" x14ac:dyDescent="0.25">
      <c r="A11" s="300" t="s">
        <v>533</v>
      </c>
      <c r="B11" s="303">
        <v>41214</v>
      </c>
      <c r="C11">
        <f t="shared" si="0"/>
        <v>59</v>
      </c>
      <c r="E11" s="1">
        <v>41273</v>
      </c>
      <c r="H11" t="s">
        <v>528</v>
      </c>
      <c r="I11" s="304">
        <v>41153</v>
      </c>
      <c r="K11" s="40" t="s">
        <v>544</v>
      </c>
      <c r="L11" t="s">
        <v>545</v>
      </c>
    </row>
    <row r="12" spans="1:12" x14ac:dyDescent="0.25">
      <c r="A12" s="300" t="s">
        <v>534</v>
      </c>
      <c r="B12" s="303">
        <v>41275</v>
      </c>
      <c r="C12">
        <f t="shared" si="0"/>
        <v>58</v>
      </c>
      <c r="E12" s="1">
        <v>41333</v>
      </c>
      <c r="H12" t="s">
        <v>530</v>
      </c>
      <c r="I12" s="304">
        <f>E19</f>
        <v>41517</v>
      </c>
      <c r="K12" s="40" t="s">
        <v>546</v>
      </c>
      <c r="L12" t="s">
        <v>547</v>
      </c>
    </row>
    <row r="13" spans="1:12" x14ac:dyDescent="0.25">
      <c r="A13" s="300" t="s">
        <v>535</v>
      </c>
      <c r="B13" s="303">
        <v>41275</v>
      </c>
      <c r="C13">
        <f t="shared" si="0"/>
        <v>30</v>
      </c>
      <c r="E13" s="1">
        <v>41305</v>
      </c>
      <c r="I13" s="304"/>
    </row>
    <row r="14" spans="1:12" x14ac:dyDescent="0.25">
      <c r="A14" s="300" t="s">
        <v>536</v>
      </c>
      <c r="B14" s="303">
        <v>41306</v>
      </c>
      <c r="C14">
        <f t="shared" si="0"/>
        <v>88</v>
      </c>
      <c r="E14" s="1">
        <v>41394</v>
      </c>
      <c r="I14" s="304"/>
    </row>
    <row r="15" spans="1:12" x14ac:dyDescent="0.25">
      <c r="A15" s="300" t="s">
        <v>537</v>
      </c>
      <c r="B15" s="303">
        <v>41365</v>
      </c>
      <c r="C15">
        <f t="shared" si="0"/>
        <v>60</v>
      </c>
      <c r="E15" s="1">
        <v>41425</v>
      </c>
      <c r="I15" s="304"/>
    </row>
    <row r="16" spans="1:12" x14ac:dyDescent="0.25">
      <c r="A16" s="300" t="s">
        <v>538</v>
      </c>
      <c r="B16" s="303">
        <v>41426</v>
      </c>
      <c r="C16">
        <f t="shared" si="0"/>
        <v>60</v>
      </c>
      <c r="E16" s="1">
        <v>41486</v>
      </c>
      <c r="I16" s="304"/>
    </row>
    <row r="17" spans="1:9" x14ac:dyDescent="0.25">
      <c r="A17" s="300" t="s">
        <v>539</v>
      </c>
      <c r="B17" s="303">
        <v>41456</v>
      </c>
      <c r="C17">
        <f t="shared" si="0"/>
        <v>30</v>
      </c>
      <c r="E17" s="1">
        <v>41486</v>
      </c>
      <c r="I17" s="304"/>
    </row>
    <row r="18" spans="1:9" x14ac:dyDescent="0.25">
      <c r="A18" s="300" t="s">
        <v>540</v>
      </c>
      <c r="B18" s="303">
        <v>41456</v>
      </c>
      <c r="C18">
        <f t="shared" si="0"/>
        <v>61</v>
      </c>
      <c r="E18" s="1">
        <v>41517</v>
      </c>
      <c r="I18" s="304"/>
    </row>
    <row r="19" spans="1:9" x14ac:dyDescent="0.25">
      <c r="A19" s="300" t="s">
        <v>541</v>
      </c>
      <c r="B19" s="303">
        <v>41487</v>
      </c>
      <c r="C19">
        <f t="shared" si="0"/>
        <v>30</v>
      </c>
      <c r="E19" s="1">
        <v>41517</v>
      </c>
      <c r="I19" s="304"/>
    </row>
    <row r="20" spans="1:9" ht="15.75" thickBot="1" x14ac:dyDescent="0.3">
      <c r="A20" s="305"/>
      <c r="B20" s="306"/>
      <c r="C20" s="306"/>
      <c r="D20" s="306"/>
      <c r="E20" s="306"/>
      <c r="F20" s="306"/>
      <c r="G20" s="306"/>
      <c r="H20" s="306"/>
      <c r="I20" s="307"/>
    </row>
    <row r="21" spans="1:9" x14ac:dyDescent="0.25">
      <c r="B21" s="1"/>
    </row>
    <row r="22" spans="1:9" x14ac:dyDescent="0.25">
      <c r="B22" s="1"/>
    </row>
    <row r="23" spans="1:9" x14ac:dyDescent="0.25">
      <c r="B23" s="1"/>
    </row>
  </sheetData>
  <mergeCells count="2">
    <mergeCell ref="A5:B5"/>
    <mergeCell ref="C2:E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"/>
  <sheetViews>
    <sheetView showGridLines="0" zoomScale="85" zoomScaleNormal="85" workbookViewId="0">
      <selection activeCell="R6" sqref="R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7"/>
  <sheetViews>
    <sheetView workbookViewId="0">
      <pane ySplit="5" topLeftCell="A6" activePane="bottomLeft" state="frozen"/>
      <selection pane="bottomLeft" activeCell="E11" sqref="E11"/>
    </sheetView>
  </sheetViews>
  <sheetFormatPr defaultRowHeight="15" x14ac:dyDescent="0.25"/>
  <cols>
    <col min="1" max="1" width="16.42578125" customWidth="1"/>
    <col min="2" max="2" width="12.85546875" customWidth="1"/>
    <col min="3" max="3" width="14.140625" customWidth="1"/>
    <col min="4" max="4" width="19" bestFit="1" customWidth="1"/>
    <col min="5" max="5" width="18.42578125" customWidth="1"/>
  </cols>
  <sheetData>
    <row r="1" spans="1:6" s="21" customFormat="1" ht="5.25" customHeight="1" thickBot="1" x14ac:dyDescent="0.3"/>
    <row r="2" spans="1:6" s="21" customFormat="1" ht="36" customHeight="1" thickBot="1" x14ac:dyDescent="0.3">
      <c r="C2" s="419" t="s">
        <v>287</v>
      </c>
      <c r="D2" s="420"/>
    </row>
    <row r="3" spans="1:6" s="21" customFormat="1" ht="15.75" customHeight="1" x14ac:dyDescent="0.25">
      <c r="A3" s="22"/>
    </row>
    <row r="4" spans="1:6" ht="15.75" thickBot="1" x14ac:dyDescent="0.3">
      <c r="A4" s="3" t="s">
        <v>288</v>
      </c>
    </row>
    <row r="5" spans="1:6" s="165" customFormat="1" ht="15.75" thickBot="1" x14ac:dyDescent="0.3">
      <c r="A5" s="417" t="s">
        <v>289</v>
      </c>
      <c r="B5" s="418"/>
    </row>
    <row r="6" spans="1:6" x14ac:dyDescent="0.25">
      <c r="A6" s="40" t="s">
        <v>290</v>
      </c>
      <c r="B6">
        <v>25</v>
      </c>
      <c r="E6" s="2"/>
    </row>
    <row r="7" spans="1:6" x14ac:dyDescent="0.25">
      <c r="B7">
        <v>3</v>
      </c>
      <c r="E7" s="2"/>
    </row>
    <row r="8" spans="1:6" x14ac:dyDescent="0.25">
      <c r="A8" s="146"/>
      <c r="B8" s="146">
        <v>52</v>
      </c>
      <c r="C8" s="146"/>
      <c r="E8" s="146"/>
    </row>
    <row r="9" spans="1:6" x14ac:dyDescent="0.25">
      <c r="A9" s="146"/>
      <c r="B9" s="146">
        <v>23</v>
      </c>
      <c r="C9" s="146"/>
      <c r="E9" s="146"/>
      <c r="F9" s="145"/>
    </row>
    <row r="10" spans="1:6" x14ac:dyDescent="0.25">
      <c r="A10" s="146"/>
      <c r="B10" s="146">
        <v>3</v>
      </c>
      <c r="C10" s="146"/>
      <c r="E10" s="147"/>
      <c r="F10" s="145"/>
    </row>
    <row r="11" spans="1:6" x14ac:dyDescent="0.25">
      <c r="A11" s="146"/>
      <c r="B11" s="146">
        <v>85</v>
      </c>
      <c r="C11" s="146"/>
      <c r="E11" s="147"/>
      <c r="F11" s="145"/>
    </row>
    <row r="12" spans="1:6" x14ac:dyDescent="0.25">
      <c r="A12" s="146"/>
      <c r="B12" s="146">
        <v>45</v>
      </c>
      <c r="C12" s="146"/>
      <c r="E12" s="147"/>
      <c r="F12" s="145"/>
    </row>
    <row r="13" spans="1:6" x14ac:dyDescent="0.25">
      <c r="A13" s="146"/>
      <c r="B13" s="146">
        <v>23</v>
      </c>
      <c r="C13" s="148"/>
      <c r="E13" s="146"/>
      <c r="F13" s="145"/>
    </row>
    <row r="14" spans="1:6" x14ac:dyDescent="0.25">
      <c r="A14" s="146"/>
      <c r="B14" s="146">
        <v>5</v>
      </c>
      <c r="C14" s="146"/>
      <c r="E14" s="147"/>
      <c r="F14" s="145"/>
    </row>
    <row r="15" spans="1:6" x14ac:dyDescent="0.25">
      <c r="A15" s="146"/>
      <c r="B15" s="146">
        <v>16</v>
      </c>
      <c r="C15" s="146"/>
      <c r="E15" s="147"/>
      <c r="F15" s="145"/>
    </row>
    <row r="16" spans="1:6" x14ac:dyDescent="0.25">
      <c r="A16" s="146"/>
      <c r="B16" s="146">
        <v>45</v>
      </c>
      <c r="C16" s="146"/>
      <c r="E16" s="147"/>
      <c r="F16" s="145"/>
    </row>
    <row r="17" spans="1:6" x14ac:dyDescent="0.25">
      <c r="A17" s="146"/>
      <c r="B17" s="146"/>
      <c r="C17" s="146"/>
      <c r="E17" s="147"/>
      <c r="F17" s="145"/>
    </row>
    <row r="18" spans="1:6" x14ac:dyDescent="0.25">
      <c r="A18" s="149" t="s">
        <v>291</v>
      </c>
      <c r="B18" s="146"/>
      <c r="C18" s="146"/>
      <c r="E18" s="147"/>
      <c r="F18" s="145"/>
    </row>
    <row r="19" spans="1:6" x14ac:dyDescent="0.25">
      <c r="A19" s="146"/>
      <c r="B19" s="146"/>
      <c r="C19" s="146"/>
      <c r="E19" s="147"/>
      <c r="F19" s="145"/>
    </row>
    <row r="20" spans="1:6" x14ac:dyDescent="0.25">
      <c r="A20" s="146"/>
      <c r="B20" s="150" t="s">
        <v>292</v>
      </c>
      <c r="C20" s="150" t="s">
        <v>293</v>
      </c>
      <c r="D20" s="151" t="s">
        <v>294</v>
      </c>
      <c r="E20" s="150" t="s">
        <v>295</v>
      </c>
      <c r="F20" s="152" t="s">
        <v>296</v>
      </c>
    </row>
    <row r="21" spans="1:6" x14ac:dyDescent="0.25">
      <c r="A21" s="146" t="s">
        <v>297</v>
      </c>
      <c r="B21" s="153">
        <v>47</v>
      </c>
      <c r="C21" s="153">
        <v>67</v>
      </c>
      <c r="D21" s="153">
        <v>58</v>
      </c>
      <c r="E21" s="153">
        <v>35</v>
      </c>
      <c r="F21" s="153">
        <v>65</v>
      </c>
    </row>
    <row r="22" spans="1:6" x14ac:dyDescent="0.25">
      <c r="A22" s="145" t="s">
        <v>298</v>
      </c>
      <c r="B22" s="153">
        <v>56</v>
      </c>
      <c r="C22" s="153">
        <v>76</v>
      </c>
      <c r="D22" s="153">
        <v>92</v>
      </c>
      <c r="E22" s="153">
        <v>58</v>
      </c>
      <c r="F22" s="153">
        <v>23</v>
      </c>
    </row>
    <row r="23" spans="1:6" x14ac:dyDescent="0.25">
      <c r="A23" s="145" t="s">
        <v>299</v>
      </c>
      <c r="B23" s="153">
        <v>87</v>
      </c>
      <c r="C23" s="153">
        <v>87</v>
      </c>
      <c r="D23" s="153">
        <v>48</v>
      </c>
      <c r="E23" s="153">
        <v>78</v>
      </c>
      <c r="F23" s="153">
        <v>65</v>
      </c>
    </row>
    <row r="24" spans="1:6" x14ac:dyDescent="0.25">
      <c r="A24" s="145" t="s">
        <v>300</v>
      </c>
      <c r="B24" s="153">
        <v>54</v>
      </c>
      <c r="C24" s="153">
        <v>59</v>
      </c>
      <c r="D24" s="153">
        <v>46</v>
      </c>
      <c r="E24" s="153">
        <v>76</v>
      </c>
      <c r="F24" s="153">
        <v>78</v>
      </c>
    </row>
    <row r="25" spans="1:6" x14ac:dyDescent="0.25">
      <c r="A25" s="145" t="s">
        <v>301</v>
      </c>
      <c r="B25" s="153">
        <v>38</v>
      </c>
      <c r="C25" s="153">
        <v>89</v>
      </c>
      <c r="D25" s="153">
        <v>73</v>
      </c>
      <c r="E25" s="153">
        <v>69</v>
      </c>
      <c r="F25" s="153">
        <v>72</v>
      </c>
    </row>
    <row r="26" spans="1:6" x14ac:dyDescent="0.25">
      <c r="A26" s="145" t="s">
        <v>302</v>
      </c>
      <c r="B26" s="153">
        <v>37</v>
      </c>
      <c r="C26" s="153">
        <v>65</v>
      </c>
      <c r="D26" s="153">
        <v>38</v>
      </c>
      <c r="E26" s="153">
        <v>59</v>
      </c>
      <c r="F26" s="153">
        <v>49</v>
      </c>
    </row>
    <row r="29" spans="1:6" x14ac:dyDescent="0.25">
      <c r="A29" s="154" t="s">
        <v>303</v>
      </c>
    </row>
    <row r="31" spans="1:6" x14ac:dyDescent="0.25">
      <c r="A31" s="146"/>
      <c r="B31" s="150" t="s">
        <v>292</v>
      </c>
      <c r="C31" s="150" t="s">
        <v>293</v>
      </c>
      <c r="D31" s="151" t="s">
        <v>294</v>
      </c>
      <c r="E31" s="150" t="s">
        <v>295</v>
      </c>
      <c r="F31" s="152" t="s">
        <v>296</v>
      </c>
    </row>
    <row r="32" spans="1:6" x14ac:dyDescent="0.25">
      <c r="A32" s="146" t="s">
        <v>297</v>
      </c>
      <c r="B32" s="153">
        <v>47</v>
      </c>
      <c r="C32" s="153">
        <v>67</v>
      </c>
      <c r="D32" s="153">
        <v>58</v>
      </c>
      <c r="E32" s="153">
        <v>35</v>
      </c>
      <c r="F32" s="153">
        <v>65</v>
      </c>
    </row>
    <row r="33" spans="1:6" x14ac:dyDescent="0.25">
      <c r="A33" s="145" t="s">
        <v>298</v>
      </c>
      <c r="B33" s="153">
        <v>56</v>
      </c>
      <c r="C33" s="153">
        <v>76</v>
      </c>
      <c r="D33" s="153">
        <v>92</v>
      </c>
      <c r="E33" s="153">
        <v>58</v>
      </c>
      <c r="F33" s="153">
        <v>23</v>
      </c>
    </row>
    <row r="34" spans="1:6" x14ac:dyDescent="0.25">
      <c r="A34" s="145" t="s">
        <v>299</v>
      </c>
      <c r="B34" s="153">
        <v>87</v>
      </c>
      <c r="C34" s="153">
        <v>87</v>
      </c>
      <c r="D34" s="153">
        <v>48</v>
      </c>
      <c r="E34" s="153">
        <v>78</v>
      </c>
      <c r="F34" s="153">
        <v>65</v>
      </c>
    </row>
    <row r="35" spans="1:6" x14ac:dyDescent="0.25">
      <c r="A35" s="145" t="s">
        <v>300</v>
      </c>
      <c r="B35" s="153">
        <v>54</v>
      </c>
      <c r="C35" s="153">
        <v>59</v>
      </c>
      <c r="D35" s="153">
        <v>46</v>
      </c>
      <c r="E35" s="153">
        <v>76</v>
      </c>
      <c r="F35" s="153">
        <v>78</v>
      </c>
    </row>
    <row r="36" spans="1:6" x14ac:dyDescent="0.25">
      <c r="A36" s="145" t="s">
        <v>301</v>
      </c>
      <c r="B36" s="153">
        <v>38</v>
      </c>
      <c r="C36" s="153">
        <v>89</v>
      </c>
      <c r="D36" s="153">
        <v>73</v>
      </c>
      <c r="E36" s="153">
        <v>69</v>
      </c>
      <c r="F36" s="153">
        <v>72</v>
      </c>
    </row>
    <row r="37" spans="1:6" x14ac:dyDescent="0.25">
      <c r="A37" s="145" t="s">
        <v>302</v>
      </c>
      <c r="B37" s="153">
        <v>37</v>
      </c>
      <c r="C37" s="153">
        <v>65</v>
      </c>
      <c r="D37" s="153">
        <v>38</v>
      </c>
      <c r="E37" s="153">
        <v>59</v>
      </c>
      <c r="F37" s="153">
        <v>49</v>
      </c>
    </row>
    <row r="39" spans="1:6" x14ac:dyDescent="0.25">
      <c r="A39" s="154" t="s">
        <v>303</v>
      </c>
    </row>
    <row r="41" spans="1:6" x14ac:dyDescent="0.25">
      <c r="A41" s="146"/>
      <c r="B41" s="150" t="s">
        <v>292</v>
      </c>
      <c r="C41" s="150" t="s">
        <v>293</v>
      </c>
      <c r="D41" s="151" t="s">
        <v>294</v>
      </c>
      <c r="E41" s="150" t="s">
        <v>295</v>
      </c>
      <c r="F41" s="152" t="s">
        <v>296</v>
      </c>
    </row>
    <row r="42" spans="1:6" x14ac:dyDescent="0.25">
      <c r="A42" s="146" t="s">
        <v>297</v>
      </c>
      <c r="B42" s="153">
        <v>47</v>
      </c>
      <c r="C42" s="153">
        <v>67</v>
      </c>
      <c r="D42" s="153">
        <v>58</v>
      </c>
      <c r="E42" s="153">
        <v>35</v>
      </c>
      <c r="F42" s="153">
        <v>65</v>
      </c>
    </row>
    <row r="43" spans="1:6" x14ac:dyDescent="0.25">
      <c r="A43" s="145" t="s">
        <v>298</v>
      </c>
      <c r="B43" s="153">
        <v>56</v>
      </c>
      <c r="C43" s="153">
        <v>76</v>
      </c>
      <c r="D43" s="153">
        <v>92</v>
      </c>
      <c r="E43" s="153">
        <v>58</v>
      </c>
      <c r="F43" s="153">
        <v>23</v>
      </c>
    </row>
    <row r="44" spans="1:6" x14ac:dyDescent="0.25">
      <c r="A44" s="145" t="s">
        <v>299</v>
      </c>
      <c r="B44" s="153">
        <v>87</v>
      </c>
      <c r="C44" s="153">
        <v>87</v>
      </c>
      <c r="D44" s="153">
        <v>48</v>
      </c>
      <c r="E44" s="153">
        <v>78</v>
      </c>
      <c r="F44" s="153">
        <v>65</v>
      </c>
    </row>
    <row r="45" spans="1:6" x14ac:dyDescent="0.25">
      <c r="A45" s="145" t="s">
        <v>300</v>
      </c>
      <c r="B45" s="153">
        <v>54</v>
      </c>
      <c r="C45" s="153">
        <v>59</v>
      </c>
      <c r="D45" s="153">
        <v>46</v>
      </c>
      <c r="E45" s="153">
        <v>76</v>
      </c>
      <c r="F45" s="153">
        <v>78</v>
      </c>
    </row>
    <row r="46" spans="1:6" x14ac:dyDescent="0.25">
      <c r="A46" s="145" t="s">
        <v>301</v>
      </c>
      <c r="B46" s="153">
        <v>38</v>
      </c>
      <c r="C46" s="153">
        <v>89</v>
      </c>
      <c r="D46" s="153">
        <v>73</v>
      </c>
      <c r="E46" s="153">
        <v>69</v>
      </c>
      <c r="F46" s="153">
        <v>72</v>
      </c>
    </row>
    <row r="47" spans="1:6" x14ac:dyDescent="0.25">
      <c r="A47" s="145" t="s">
        <v>302</v>
      </c>
      <c r="B47" s="153">
        <v>37</v>
      </c>
      <c r="C47" s="153">
        <v>65</v>
      </c>
      <c r="D47" s="153">
        <v>38</v>
      </c>
      <c r="E47" s="153">
        <v>59</v>
      </c>
      <c r="F47" s="153">
        <v>49</v>
      </c>
    </row>
  </sheetData>
  <mergeCells count="2">
    <mergeCell ref="A5:B5"/>
    <mergeCell ref="C2:D2"/>
  </mergeCells>
  <conditionalFormatting sqref="B6:B16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{0EBAEC49-F2AC-467B-8B50-BE6190104F1C}</x14:id>
        </ext>
      </extLst>
    </cfRule>
  </conditionalFormatting>
  <conditionalFormatting sqref="C1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F2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F2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:F37">
    <cfRule type="iconSet" priority="3">
      <iconSet iconSet="3Symbols2">
        <cfvo type="percent" val="0"/>
        <cfvo type="percent" val="50"/>
        <cfvo type="percent" val="80"/>
      </iconSe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BAEC49-F2AC-467B-8B50-BE6190104F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B6:B16</xm:sqref>
        </x14:conditionalFormatting>
        <x14:conditionalFormatting xmlns:xm="http://schemas.microsoft.com/office/excel/2006/main">
          <x14:cfRule type="iconSet" priority="1" id="{39590C2B-E744-4D2A-B933-F69322621257}">
            <x14:iconSet iconSet="3Symbols2" custom="1">
              <x14:cfvo type="percent">
                <xm:f>0</xm:f>
              </x14:cfvo>
              <x14:cfvo type="percent">
                <xm:f>50</xm:f>
              </x14:cfvo>
              <x14:cfvo type="percent">
                <xm:f>80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B42:F47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48"/>
  <sheetViews>
    <sheetView zoomScale="115" zoomScaleNormal="115" workbookViewId="0">
      <pane ySplit="5" topLeftCell="A6" activePane="bottomLeft" state="frozen"/>
      <selection pane="bottomLeft" activeCell="E3" sqref="E3"/>
    </sheetView>
  </sheetViews>
  <sheetFormatPr defaultRowHeight="15" x14ac:dyDescent="0.25"/>
  <cols>
    <col min="1" max="1" width="15.28515625" customWidth="1"/>
    <col min="2" max="2" width="12.85546875" customWidth="1"/>
    <col min="3" max="3" width="41.42578125" customWidth="1"/>
    <col min="4" max="4" width="19" bestFit="1" customWidth="1"/>
    <col min="5" max="5" width="29.85546875" bestFit="1" customWidth="1"/>
    <col min="6" max="6" width="24.5703125" bestFit="1" customWidth="1"/>
    <col min="13" max="13" width="10.7109375" bestFit="1" customWidth="1"/>
  </cols>
  <sheetData>
    <row r="1" spans="1:11" s="21" customFormat="1" ht="5.25" customHeight="1" thickBot="1" x14ac:dyDescent="0.3"/>
    <row r="2" spans="1:11" s="21" customFormat="1" ht="36" customHeight="1" thickBot="1" x14ac:dyDescent="0.3">
      <c r="C2" s="24" t="s">
        <v>34</v>
      </c>
    </row>
    <row r="3" spans="1:11" s="21" customFormat="1" ht="15.75" customHeight="1" x14ac:dyDescent="0.25">
      <c r="A3" s="22"/>
    </row>
    <row r="4" spans="1:11" ht="15.75" thickBot="1" x14ac:dyDescent="0.3">
      <c r="A4" s="3"/>
    </row>
    <row r="5" spans="1:11" s="27" customFormat="1" ht="16.5" thickBot="1" x14ac:dyDescent="0.3">
      <c r="A5" s="422" t="s">
        <v>27</v>
      </c>
      <c r="B5" s="421"/>
      <c r="C5" s="421" t="s">
        <v>26</v>
      </c>
      <c r="D5" s="421" t="s">
        <v>22</v>
      </c>
      <c r="E5" s="421" t="s">
        <v>21</v>
      </c>
      <c r="F5" s="421"/>
      <c r="G5" s="421"/>
      <c r="H5" s="421"/>
      <c r="I5" s="421"/>
      <c r="J5" s="421"/>
      <c r="K5" s="26"/>
    </row>
    <row r="6" spans="1:11" x14ac:dyDescent="0.25">
      <c r="C6" t="s">
        <v>28</v>
      </c>
      <c r="D6" s="9">
        <f ca="1">TODAY()</f>
        <v>42263</v>
      </c>
      <c r="E6" s="2" t="s">
        <v>0</v>
      </c>
    </row>
    <row r="7" spans="1:11" x14ac:dyDescent="0.25">
      <c r="C7" t="s">
        <v>29</v>
      </c>
      <c r="D7" s="8">
        <f ca="1">NOW()</f>
        <v>42263.672561111111</v>
      </c>
      <c r="E7" s="2" t="s">
        <v>1</v>
      </c>
    </row>
    <row r="8" spans="1:11" x14ac:dyDescent="0.25">
      <c r="C8" t="s">
        <v>158</v>
      </c>
      <c r="D8" s="54">
        <f ca="1">DAY(D6)</f>
        <v>16</v>
      </c>
      <c r="E8" s="2" t="s">
        <v>157</v>
      </c>
    </row>
    <row r="9" spans="1:11" x14ac:dyDescent="0.25">
      <c r="A9" s="1">
        <v>41585</v>
      </c>
      <c r="B9" s="1">
        <v>41606</v>
      </c>
      <c r="C9" t="s">
        <v>159</v>
      </c>
      <c r="D9" s="54">
        <f>DAY(B9)-DAY(A9)</f>
        <v>21</v>
      </c>
      <c r="E9" s="2" t="s">
        <v>160</v>
      </c>
    </row>
    <row r="10" spans="1:11" x14ac:dyDescent="0.25">
      <c r="B10" s="1">
        <v>41483</v>
      </c>
      <c r="C10" t="s">
        <v>162</v>
      </c>
      <c r="D10" s="54">
        <f>MONTH(B10)</f>
        <v>7</v>
      </c>
      <c r="E10" s="2" t="s">
        <v>161</v>
      </c>
      <c r="F10" s="102">
        <v>29959</v>
      </c>
    </row>
    <row r="11" spans="1:11" x14ac:dyDescent="0.25">
      <c r="A11" s="1">
        <v>41395</v>
      </c>
      <c r="B11" s="1">
        <v>41545</v>
      </c>
      <c r="C11" t="s">
        <v>164</v>
      </c>
      <c r="D11" s="55">
        <f>MONTH(B11)-MONTH(A11)</f>
        <v>4</v>
      </c>
      <c r="E11" s="2" t="s">
        <v>163</v>
      </c>
    </row>
    <row r="12" spans="1:11" x14ac:dyDescent="0.25">
      <c r="A12" s="1"/>
      <c r="B12" s="1">
        <v>41598</v>
      </c>
      <c r="C12" t="s">
        <v>167</v>
      </c>
      <c r="D12" s="55">
        <f ca="1">YEAR(D6)</f>
        <v>2015</v>
      </c>
      <c r="E12" s="2" t="s">
        <v>165</v>
      </c>
    </row>
    <row r="13" spans="1:11" x14ac:dyDescent="0.25">
      <c r="A13" s="1">
        <v>38092</v>
      </c>
      <c r="B13" s="1">
        <v>41422</v>
      </c>
      <c r="C13" t="s">
        <v>168</v>
      </c>
      <c r="D13" s="55">
        <f>YEAR(B13)-YEAR(A13)</f>
        <v>9</v>
      </c>
      <c r="E13" s="2" t="s">
        <v>166</v>
      </c>
    </row>
    <row r="14" spans="1:11" x14ac:dyDescent="0.25">
      <c r="C14" t="s">
        <v>105</v>
      </c>
      <c r="D14" s="55" t="str">
        <f ca="1">"The current time is "&amp;TEXT(NOW(),"h:mm AM/PM")</f>
        <v>The current time is 4:08 pm</v>
      </c>
      <c r="E14" s="55"/>
    </row>
    <row r="15" spans="1:11" x14ac:dyDescent="0.25">
      <c r="A15" s="1">
        <v>29959</v>
      </c>
      <c r="B15" s="1">
        <v>41220</v>
      </c>
      <c r="C15" t="s">
        <v>2</v>
      </c>
      <c r="D15" s="6">
        <f>B15-A15</f>
        <v>11261</v>
      </c>
      <c r="E15" s="2" t="s">
        <v>70</v>
      </c>
    </row>
    <row r="16" spans="1:11" x14ac:dyDescent="0.25">
      <c r="A16" s="1">
        <v>29959</v>
      </c>
      <c r="B16" s="1">
        <v>41220</v>
      </c>
      <c r="C16" t="s">
        <v>3</v>
      </c>
      <c r="D16" s="6">
        <f>MONTH(B16)-MONTH(A16)</f>
        <v>10</v>
      </c>
      <c r="E16" s="2" t="s">
        <v>72</v>
      </c>
    </row>
    <row r="17" spans="1:6" x14ac:dyDescent="0.25">
      <c r="C17" t="s">
        <v>4</v>
      </c>
      <c r="D17" s="6">
        <f>YEAR(B16)-YEAR(A16)</f>
        <v>30</v>
      </c>
      <c r="E17" s="2" t="s">
        <v>71</v>
      </c>
    </row>
    <row r="18" spans="1:6" x14ac:dyDescent="0.25">
      <c r="C18" t="s">
        <v>5</v>
      </c>
      <c r="D18" s="6">
        <f>(YEAR(B16)-YEAR(A16))*12+(MONTH(B16)-MONTH(A16))</f>
        <v>370</v>
      </c>
      <c r="E18" s="2" t="s">
        <v>6</v>
      </c>
    </row>
    <row r="19" spans="1:6" x14ac:dyDescent="0.25">
      <c r="C19" s="3" t="s">
        <v>20</v>
      </c>
      <c r="D19" s="7">
        <v>29959</v>
      </c>
    </row>
    <row r="20" spans="1:6" x14ac:dyDescent="0.25">
      <c r="B20" s="1">
        <v>41605</v>
      </c>
      <c r="C20" t="s">
        <v>8</v>
      </c>
      <c r="D20" s="6">
        <f>WEEKDAY(B20,2)</f>
        <v>3</v>
      </c>
      <c r="E20" s="2" t="s">
        <v>7</v>
      </c>
    </row>
    <row r="21" spans="1:6" x14ac:dyDescent="0.25">
      <c r="B21" s="1"/>
      <c r="C21" t="s">
        <v>103</v>
      </c>
      <c r="D21" s="5">
        <f ca="1">TODAY()</f>
        <v>42263</v>
      </c>
      <c r="E21" s="2" t="s">
        <v>170</v>
      </c>
    </row>
    <row r="22" spans="1:6" x14ac:dyDescent="0.25">
      <c r="B22" s="1"/>
      <c r="C22" t="s">
        <v>171</v>
      </c>
      <c r="D22" s="6">
        <f ca="1">WEEKNUM(D21)</f>
        <v>38</v>
      </c>
      <c r="E22" s="2" t="s">
        <v>169</v>
      </c>
    </row>
    <row r="23" spans="1:6" x14ac:dyDescent="0.25">
      <c r="C23" t="s">
        <v>15</v>
      </c>
      <c r="D23" s="6" t="str">
        <f>IF(D20=1,"Sunday",IF(D20=2,"Monday",IF(D20=3,"Tuesday",IF(D20=4,"Wednesday",IF(D20=5,"Thursday",IF(D20=6,"Friday","Saturday"))))))</f>
        <v>Tuesday</v>
      </c>
      <c r="E23" s="2" t="s">
        <v>9</v>
      </c>
    </row>
    <row r="24" spans="1:6" x14ac:dyDescent="0.25">
      <c r="A24" s="1">
        <v>41220</v>
      </c>
      <c r="B24" s="1">
        <v>41153</v>
      </c>
      <c r="C24" t="s">
        <v>16</v>
      </c>
      <c r="D24" s="6">
        <f>DATEDIF(B24,A24,"d")</f>
        <v>67</v>
      </c>
      <c r="E24" s="2" t="s">
        <v>23</v>
      </c>
    </row>
    <row r="25" spans="1:6" x14ac:dyDescent="0.25">
      <c r="C25" t="s">
        <v>17</v>
      </c>
      <c r="D25" s="6">
        <f>DATEDIF(B24,A24,"M")</f>
        <v>2</v>
      </c>
      <c r="E25" s="2" t="s">
        <v>24</v>
      </c>
    </row>
    <row r="26" spans="1:6" x14ac:dyDescent="0.25">
      <c r="C26" t="s">
        <v>18</v>
      </c>
      <c r="D26" s="6">
        <f>DATEDIF(B24,A24,"y")</f>
        <v>0</v>
      </c>
      <c r="E26" s="2" t="s">
        <v>25</v>
      </c>
    </row>
    <row r="27" spans="1:6" x14ac:dyDescent="0.25">
      <c r="A27" t="s">
        <v>10</v>
      </c>
      <c r="B27" s="1">
        <v>41153</v>
      </c>
      <c r="C27" t="s">
        <v>19</v>
      </c>
      <c r="D27" s="6">
        <f ca="1">NETWORKDAYS(B27,B28,B29:B33)</f>
        <v>788</v>
      </c>
      <c r="E27" s="2" t="s">
        <v>14</v>
      </c>
    </row>
    <row r="28" spans="1:6" x14ac:dyDescent="0.25">
      <c r="A28" t="s">
        <v>11</v>
      </c>
      <c r="B28" s="1">
        <f ca="1">TODAY()</f>
        <v>42263</v>
      </c>
      <c r="C28" s="1" t="s">
        <v>244</v>
      </c>
      <c r="D28" s="6">
        <f ca="1">NETWORKDAYS.INTL(B27,B28,12,B29:B30)</f>
        <v>951</v>
      </c>
      <c r="E28" s="2" t="s">
        <v>243</v>
      </c>
    </row>
    <row r="29" spans="1:6" x14ac:dyDescent="0.25">
      <c r="A29" t="s">
        <v>12</v>
      </c>
      <c r="B29" s="1">
        <v>41211</v>
      </c>
    </row>
    <row r="30" spans="1:6" x14ac:dyDescent="0.25">
      <c r="B30" s="1">
        <v>41212</v>
      </c>
    </row>
    <row r="31" spans="1:6" x14ac:dyDescent="0.25">
      <c r="B31" s="1">
        <v>41213</v>
      </c>
    </row>
    <row r="32" spans="1:6" x14ac:dyDescent="0.25">
      <c r="B32" s="1">
        <v>41214</v>
      </c>
      <c r="F32" s="3" t="s">
        <v>104</v>
      </c>
    </row>
    <row r="33" spans="1:13" x14ac:dyDescent="0.25">
      <c r="A33" t="s">
        <v>13</v>
      </c>
      <c r="B33" s="1">
        <v>41215</v>
      </c>
    </row>
    <row r="34" spans="1:13" x14ac:dyDescent="0.25">
      <c r="B34" s="1">
        <v>40909</v>
      </c>
      <c r="C34" t="s">
        <v>30</v>
      </c>
      <c r="D34" s="5">
        <f>DATE(YEAR(B34)+2,MONTH(B34),DAY(B34))</f>
        <v>41640</v>
      </c>
      <c r="E34" s="2" t="s">
        <v>33</v>
      </c>
    </row>
    <row r="35" spans="1:13" x14ac:dyDescent="0.25">
      <c r="C35" t="s">
        <v>31</v>
      </c>
      <c r="D35" s="5">
        <f>DATE(YEAR(B34),MONTH(B34)+30,DAY(B34))</f>
        <v>41821</v>
      </c>
      <c r="E35" s="2" t="s">
        <v>33</v>
      </c>
    </row>
    <row r="36" spans="1:13" x14ac:dyDescent="0.25">
      <c r="B36" s="1"/>
      <c r="C36" s="1" t="s">
        <v>32</v>
      </c>
      <c r="D36" s="5">
        <f>DATE(YEAR(B34),MONTH(B34),DAY(B34)+42)</f>
        <v>40951</v>
      </c>
      <c r="E36" s="2" t="s">
        <v>33</v>
      </c>
    </row>
    <row r="37" spans="1:13" ht="15.75" thickBot="1" x14ac:dyDescent="0.3">
      <c r="F37" s="3" t="s">
        <v>104</v>
      </c>
    </row>
    <row r="38" spans="1:13" s="27" customFormat="1" ht="16.5" thickBot="1" x14ac:dyDescent="0.3">
      <c r="A38" s="422" t="s">
        <v>61</v>
      </c>
      <c r="B38" s="421"/>
      <c r="C38" s="34"/>
      <c r="D38" s="34" t="s">
        <v>78</v>
      </c>
      <c r="E38" s="34" t="s">
        <v>79</v>
      </c>
      <c r="F38" s="34" t="s">
        <v>80</v>
      </c>
      <c r="G38" s="34"/>
      <c r="H38" s="34"/>
      <c r="I38" s="421"/>
      <c r="J38" s="421"/>
      <c r="K38" s="26"/>
    </row>
    <row r="40" spans="1:13" x14ac:dyDescent="0.25">
      <c r="B40" s="33" t="s">
        <v>66</v>
      </c>
      <c r="C40" t="s">
        <v>62</v>
      </c>
      <c r="D40" s="30"/>
      <c r="E40" s="29" t="str">
        <f>IF(D40=""," ",IF(D40=M40,"Correct","Try Again"))</f>
        <v xml:space="preserve"> </v>
      </c>
      <c r="F40" s="31" t="s">
        <v>104</v>
      </c>
      <c r="G40" s="3"/>
      <c r="M40" s="28">
        <f ca="1">TODAY()</f>
        <v>42263</v>
      </c>
    </row>
    <row r="41" spans="1:13" x14ac:dyDescent="0.25">
      <c r="B41" s="33"/>
      <c r="E41" t="str">
        <f>IF(D41=""," ",IF("=today()","Correct","Try Again"))</f>
        <v xml:space="preserve"> </v>
      </c>
    </row>
    <row r="42" spans="1:13" x14ac:dyDescent="0.25">
      <c r="B42" s="33"/>
      <c r="C42" t="s">
        <v>63</v>
      </c>
      <c r="D42" s="30">
        <v>29959</v>
      </c>
    </row>
    <row r="43" spans="1:13" x14ac:dyDescent="0.25">
      <c r="B43" s="33"/>
    </row>
    <row r="44" spans="1:13" x14ac:dyDescent="0.25">
      <c r="B44" s="33" t="s">
        <v>67</v>
      </c>
      <c r="C44" t="s">
        <v>64</v>
      </c>
      <c r="D44" s="32"/>
      <c r="E44" s="29"/>
    </row>
    <row r="45" spans="1:13" x14ac:dyDescent="0.25">
      <c r="B45" s="33" t="s">
        <v>68</v>
      </c>
      <c r="C45" t="s">
        <v>65</v>
      </c>
      <c r="D45" s="32"/>
    </row>
    <row r="46" spans="1:13" x14ac:dyDescent="0.25">
      <c r="B46" s="33" t="s">
        <v>73</v>
      </c>
      <c r="C46" t="s">
        <v>69</v>
      </c>
      <c r="D46" s="32"/>
    </row>
    <row r="47" spans="1:13" x14ac:dyDescent="0.25">
      <c r="B47" s="33" t="s">
        <v>76</v>
      </c>
      <c r="C47" t="s">
        <v>74</v>
      </c>
      <c r="D47" s="32"/>
    </row>
    <row r="48" spans="1:13" x14ac:dyDescent="0.25">
      <c r="B48" s="33" t="s">
        <v>77</v>
      </c>
      <c r="C48" t="s">
        <v>75</v>
      </c>
      <c r="D48" s="32"/>
    </row>
  </sheetData>
  <mergeCells count="7">
    <mergeCell ref="I5:J5"/>
    <mergeCell ref="A38:B38"/>
    <mergeCell ref="I38:J38"/>
    <mergeCell ref="A5:B5"/>
    <mergeCell ref="C5:D5"/>
    <mergeCell ref="E5:F5"/>
    <mergeCell ref="G5:H5"/>
  </mergeCells>
  <conditionalFormatting sqref="E1:E13 E15:E1048576">
    <cfRule type="cellIs" dxfId="7" priority="1" operator="equal">
      <formula>"correct"</formula>
    </cfRule>
  </conditionalFormatting>
  <pageMargins left="0.7" right="0.7" top="0.75" bottom="0.75" header="0.3" footer="0.3"/>
  <pageSetup paperSize="9" orientation="portrait" horizontalDpi="300" verticalDpi="300" r:id="rId1"/>
  <ignoredErrors>
    <ignoredError sqref="D27:D28" formulaRange="1"/>
  </ignoredError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8"/>
  <sheetViews>
    <sheetView zoomScaleNormal="100" workbookViewId="0">
      <pane ySplit="3" topLeftCell="A4" activePane="bottomLeft" state="frozen"/>
      <selection pane="bottomLeft" activeCell="H5" sqref="H5"/>
    </sheetView>
  </sheetViews>
  <sheetFormatPr defaultRowHeight="15" x14ac:dyDescent="0.25"/>
  <cols>
    <col min="1" max="1" width="14" customWidth="1"/>
    <col min="2" max="2" width="26.7109375" customWidth="1"/>
    <col min="3" max="3" width="29.7109375" customWidth="1"/>
    <col min="4" max="4" width="14.5703125" bestFit="1" customWidth="1"/>
    <col min="5" max="5" width="4.5703125" customWidth="1"/>
  </cols>
  <sheetData>
    <row r="1" spans="1:8" s="21" customFormat="1" ht="8.25" customHeight="1" thickBot="1" x14ac:dyDescent="0.3"/>
    <row r="2" spans="1:8" s="21" customFormat="1" ht="34.5" customHeight="1" thickBot="1" x14ac:dyDescent="0.3">
      <c r="B2" s="440" t="s">
        <v>35</v>
      </c>
      <c r="C2" s="441"/>
      <c r="D2" s="442"/>
    </row>
    <row r="3" spans="1:8" s="21" customFormat="1" x14ac:dyDescent="0.25"/>
    <row r="5" spans="1:8" ht="15.75" thickBot="1" x14ac:dyDescent="0.3">
      <c r="A5" s="3"/>
    </row>
    <row r="6" spans="1:8" s="25" customFormat="1" ht="15.75" thickBot="1" x14ac:dyDescent="0.3">
      <c r="A6" s="393" t="s">
        <v>26</v>
      </c>
      <c r="B6" s="394"/>
      <c r="C6" s="25" t="s">
        <v>22</v>
      </c>
      <c r="D6" s="25" t="s">
        <v>21</v>
      </c>
      <c r="F6" s="25" t="s">
        <v>37</v>
      </c>
    </row>
    <row r="7" spans="1:8" x14ac:dyDescent="0.25">
      <c r="A7" t="s">
        <v>41</v>
      </c>
      <c r="C7" s="18">
        <f>SUM(F8:H11)</f>
        <v>242</v>
      </c>
      <c r="D7" s="2" t="s">
        <v>36</v>
      </c>
      <c r="F7" s="10" t="s">
        <v>38</v>
      </c>
      <c r="G7" s="11" t="s">
        <v>39</v>
      </c>
      <c r="H7" s="12" t="s">
        <v>40</v>
      </c>
    </row>
    <row r="8" spans="1:8" x14ac:dyDescent="0.25">
      <c r="A8" t="s">
        <v>44</v>
      </c>
      <c r="C8" s="6">
        <f>SUM(F8:F11,H8:H11)</f>
        <v>212</v>
      </c>
      <c r="D8" s="2" t="s">
        <v>42</v>
      </c>
      <c r="F8" s="13">
        <v>7</v>
      </c>
      <c r="G8" s="4">
        <v>20</v>
      </c>
      <c r="H8" s="14">
        <v>5</v>
      </c>
    </row>
    <row r="9" spans="1:8" x14ac:dyDescent="0.25">
      <c r="A9" t="s">
        <v>45</v>
      </c>
      <c r="C9" s="6">
        <f>SUM(F8:G11 G8:H11)</f>
        <v>30</v>
      </c>
      <c r="D9" s="2" t="s">
        <v>43</v>
      </c>
      <c r="F9" s="13">
        <v>45</v>
      </c>
      <c r="G9" s="4">
        <v>3</v>
      </c>
      <c r="H9" s="14">
        <v>45</v>
      </c>
    </row>
    <row r="10" spans="1:8" x14ac:dyDescent="0.25">
      <c r="A10" t="s">
        <v>46</v>
      </c>
      <c r="C10" s="6">
        <f>SUM('Dates and Times:Range Union Intersection 3D'!C7:C8)</f>
        <v>454</v>
      </c>
      <c r="D10" s="2" t="s">
        <v>47</v>
      </c>
      <c r="F10" s="13">
        <v>1</v>
      </c>
      <c r="G10" s="4">
        <v>2</v>
      </c>
      <c r="H10" s="14">
        <v>33</v>
      </c>
    </row>
    <row r="11" spans="1:8" x14ac:dyDescent="0.25">
      <c r="C11" t="s">
        <v>48</v>
      </c>
      <c r="F11" s="15">
        <v>22</v>
      </c>
      <c r="G11" s="16">
        <v>5</v>
      </c>
      <c r="H11" s="17">
        <v>54</v>
      </c>
    </row>
    <row r="12" spans="1:8" x14ac:dyDescent="0.25">
      <c r="D12" s="101"/>
    </row>
    <row r="13" spans="1:8" ht="15.75" thickBot="1" x14ac:dyDescent="0.3">
      <c r="D13" s="101"/>
    </row>
    <row r="14" spans="1:8" ht="16.5" thickBot="1" x14ac:dyDescent="0.3">
      <c r="A14" s="437" t="s">
        <v>49</v>
      </c>
      <c r="B14" s="438"/>
      <c r="C14" s="438"/>
      <c r="D14" s="438"/>
      <c r="E14" s="439"/>
      <c r="F14" s="429" t="s">
        <v>50</v>
      </c>
      <c r="G14" s="430"/>
    </row>
    <row r="15" spans="1:8" ht="43.5" customHeight="1" thickBot="1" x14ac:dyDescent="0.3">
      <c r="A15" s="443" t="s">
        <v>51</v>
      </c>
      <c r="B15" s="444"/>
      <c r="C15" s="444"/>
      <c r="D15" s="444"/>
      <c r="E15" s="445"/>
      <c r="F15" s="431" t="s">
        <v>52</v>
      </c>
      <c r="G15" s="432"/>
    </row>
    <row r="16" spans="1:8" ht="30.75" customHeight="1" thickBot="1" x14ac:dyDescent="0.3">
      <c r="A16" s="446" t="s">
        <v>53</v>
      </c>
      <c r="B16" s="447"/>
      <c r="C16" s="447"/>
      <c r="D16" s="447"/>
      <c r="E16" s="448"/>
      <c r="F16" s="433" t="s">
        <v>54</v>
      </c>
      <c r="G16" s="434"/>
    </row>
    <row r="17" spans="1:7" ht="30.75" customHeight="1" thickBot="1" x14ac:dyDescent="0.3">
      <c r="A17" s="423" t="s">
        <v>55</v>
      </c>
      <c r="B17" s="424"/>
      <c r="C17" s="424"/>
      <c r="D17" s="424"/>
      <c r="E17" s="425"/>
      <c r="F17" s="435" t="s">
        <v>56</v>
      </c>
      <c r="G17" s="436"/>
    </row>
    <row r="18" spans="1:7" ht="36.75" customHeight="1" thickBot="1" x14ac:dyDescent="0.3">
      <c r="A18" s="426" t="s">
        <v>57</v>
      </c>
      <c r="B18" s="427"/>
      <c r="C18" s="427"/>
      <c r="D18" s="427"/>
      <c r="E18" s="428"/>
      <c r="F18" s="435"/>
      <c r="G18" s="436"/>
    </row>
  </sheetData>
  <mergeCells count="12">
    <mergeCell ref="A6:B6"/>
    <mergeCell ref="A14:E14"/>
    <mergeCell ref="B2:D2"/>
    <mergeCell ref="A15:E15"/>
    <mergeCell ref="A16:E16"/>
    <mergeCell ref="A17:E17"/>
    <mergeCell ref="A18:E18"/>
    <mergeCell ref="F14:G14"/>
    <mergeCell ref="F15:G15"/>
    <mergeCell ref="F16:G16"/>
    <mergeCell ref="F17:G17"/>
    <mergeCell ref="F18:G18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51"/>
  <sheetViews>
    <sheetView zoomScaleNormal="100" workbookViewId="0">
      <pane ySplit="3" topLeftCell="A40" activePane="bottomLeft" state="frozen"/>
      <selection pane="bottomLeft" activeCell="E51" sqref="E51"/>
    </sheetView>
  </sheetViews>
  <sheetFormatPr defaultRowHeight="15" x14ac:dyDescent="0.25"/>
  <cols>
    <col min="1" max="1" width="15.28515625" customWidth="1"/>
    <col min="2" max="2" width="12.85546875" customWidth="1"/>
    <col min="3" max="3" width="41.42578125" customWidth="1"/>
    <col min="4" max="4" width="19" bestFit="1" customWidth="1"/>
    <col min="5" max="5" width="25.5703125" bestFit="1" customWidth="1"/>
  </cols>
  <sheetData>
    <row r="1" spans="1:5" s="21" customFormat="1" ht="5.25" customHeight="1" thickBot="1" x14ac:dyDescent="0.3"/>
    <row r="2" spans="1:5" s="21" customFormat="1" ht="36" customHeight="1" thickBot="1" x14ac:dyDescent="0.3">
      <c r="C2" s="23" t="s">
        <v>58</v>
      </c>
    </row>
    <row r="3" spans="1:5" s="21" customFormat="1" ht="15.75" customHeight="1" x14ac:dyDescent="0.25">
      <c r="A3" s="22"/>
    </row>
    <row r="4" spans="1:5" ht="15.75" thickBot="1" x14ac:dyDescent="0.3">
      <c r="A4" s="3" t="s">
        <v>172</v>
      </c>
    </row>
    <row r="5" spans="1:5" s="25" customFormat="1" ht="15.75" thickBot="1" x14ac:dyDescent="0.3">
      <c r="A5" s="393" t="s">
        <v>27</v>
      </c>
      <c r="B5" s="394"/>
      <c r="C5" s="25" t="s">
        <v>26</v>
      </c>
      <c r="D5" s="25" t="s">
        <v>22</v>
      </c>
      <c r="E5" s="25" t="s">
        <v>21</v>
      </c>
    </row>
    <row r="6" spans="1:5" x14ac:dyDescent="0.25">
      <c r="D6" s="9"/>
      <c r="E6" s="2" t="s">
        <v>59</v>
      </c>
    </row>
    <row r="7" spans="1:5" x14ac:dyDescent="0.25">
      <c r="D7" s="8"/>
      <c r="E7" s="2"/>
    </row>
    <row r="9" spans="1:5" x14ac:dyDescent="0.25">
      <c r="A9" s="1"/>
      <c r="B9" s="1"/>
      <c r="D9" s="6"/>
    </row>
    <row r="10" spans="1:5" x14ac:dyDescent="0.25">
      <c r="A10" s="1"/>
      <c r="B10" s="1"/>
      <c r="D10" s="6"/>
      <c r="E10" s="2"/>
    </row>
    <row r="11" spans="1:5" x14ac:dyDescent="0.25">
      <c r="D11" s="6"/>
      <c r="E11" s="2"/>
    </row>
    <row r="12" spans="1:5" x14ac:dyDescent="0.25">
      <c r="D12" s="6"/>
      <c r="E12" s="2"/>
    </row>
    <row r="13" spans="1:5" x14ac:dyDescent="0.25">
      <c r="C13" s="3"/>
      <c r="D13" s="7"/>
    </row>
    <row r="14" spans="1:5" x14ac:dyDescent="0.25">
      <c r="B14" s="1"/>
      <c r="D14" s="6"/>
      <c r="E14" s="2"/>
    </row>
    <row r="15" spans="1:5" x14ac:dyDescent="0.25">
      <c r="D15" s="6"/>
      <c r="E15" s="2"/>
    </row>
    <row r="16" spans="1:5" x14ac:dyDescent="0.25">
      <c r="A16" s="1"/>
      <c r="B16" s="1"/>
      <c r="D16" s="6"/>
      <c r="E16" s="2"/>
    </row>
    <row r="17" spans="2:5" x14ac:dyDescent="0.25">
      <c r="D17" s="6"/>
      <c r="E17" s="2"/>
    </row>
    <row r="18" spans="2:5" x14ac:dyDescent="0.25">
      <c r="D18" s="6"/>
      <c r="E18" s="2"/>
    </row>
    <row r="19" spans="2:5" x14ac:dyDescent="0.25">
      <c r="B19" s="1"/>
      <c r="D19" s="6"/>
      <c r="E19" s="2"/>
    </row>
    <row r="20" spans="2:5" x14ac:dyDescent="0.25">
      <c r="B20" s="1"/>
      <c r="C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</row>
    <row r="24" spans="2:5" x14ac:dyDescent="0.25">
      <c r="B24" s="1"/>
    </row>
    <row r="30" spans="2:5" x14ac:dyDescent="0.25">
      <c r="E30" s="2" t="s">
        <v>9</v>
      </c>
    </row>
    <row r="51" spans="5:5" x14ac:dyDescent="0.25">
      <c r="E51" s="2" t="s">
        <v>88</v>
      </c>
    </row>
  </sheetData>
  <mergeCells count="1">
    <mergeCell ref="A5:B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34"/>
  <sheetViews>
    <sheetView zoomScale="115" zoomScaleNormal="115" workbookViewId="0">
      <pane ySplit="5" topLeftCell="A6" activePane="bottomLeft" state="frozen"/>
      <selection pane="bottomLeft" activeCell="A6" sqref="A6:XFD6"/>
    </sheetView>
  </sheetViews>
  <sheetFormatPr defaultRowHeight="15" x14ac:dyDescent="0.25"/>
  <cols>
    <col min="1" max="1" width="15.28515625" customWidth="1"/>
    <col min="2" max="2" width="23.7109375" bestFit="1" customWidth="1"/>
    <col min="3" max="3" width="15.140625" customWidth="1"/>
    <col min="4" max="4" width="16.140625" bestFit="1" customWidth="1"/>
    <col min="5" max="5" width="6.28515625" customWidth="1"/>
    <col min="6" max="6" width="18.7109375" customWidth="1"/>
    <col min="7" max="7" width="13.140625" bestFit="1" customWidth="1"/>
    <col min="8" max="8" width="10.7109375" customWidth="1"/>
  </cols>
  <sheetData>
    <row r="1" spans="1:8" s="21" customFormat="1" ht="5.25" customHeight="1" thickBot="1" x14ac:dyDescent="0.3"/>
    <row r="2" spans="1:8" s="21" customFormat="1" ht="36" customHeight="1" thickBot="1" x14ac:dyDescent="0.3">
      <c r="C2" s="449" t="s">
        <v>87</v>
      </c>
      <c r="D2" s="450"/>
      <c r="E2" s="451"/>
    </row>
    <row r="3" spans="1:8" s="21" customFormat="1" ht="15.75" customHeight="1" x14ac:dyDescent="0.25">
      <c r="A3" s="22"/>
    </row>
    <row r="4" spans="1:8" ht="15.75" thickBot="1" x14ac:dyDescent="0.3">
      <c r="A4" s="3"/>
    </row>
    <row r="5" spans="1:8" s="25" customFormat="1" ht="15.75" thickBot="1" x14ac:dyDescent="0.3">
      <c r="A5" s="393"/>
      <c r="B5" s="394"/>
    </row>
    <row r="6" spans="1:8" x14ac:dyDescent="0.25">
      <c r="E6" s="2"/>
    </row>
    <row r="7" spans="1:8" x14ac:dyDescent="0.25">
      <c r="A7" s="452" t="s">
        <v>188</v>
      </c>
      <c r="B7" s="452"/>
      <c r="C7" s="452"/>
      <c r="D7" s="452"/>
      <c r="E7" s="2"/>
    </row>
    <row r="8" spans="1:8" x14ac:dyDescent="0.25">
      <c r="E8" s="2"/>
    </row>
    <row r="9" spans="1:8" x14ac:dyDescent="0.25">
      <c r="A9" s="4" t="s">
        <v>189</v>
      </c>
      <c r="B9" s="4" t="s">
        <v>173</v>
      </c>
      <c r="C9" s="4" t="s">
        <v>174</v>
      </c>
      <c r="D9" s="4" t="s">
        <v>175</v>
      </c>
      <c r="F9" s="56" t="s">
        <v>245</v>
      </c>
      <c r="G9" s="6">
        <v>10857</v>
      </c>
    </row>
    <row r="10" spans="1:8" x14ac:dyDescent="0.25">
      <c r="A10" s="4">
        <v>10234</v>
      </c>
      <c r="B10" s="4" t="s">
        <v>176</v>
      </c>
      <c r="C10" s="4">
        <v>99</v>
      </c>
      <c r="D10" s="4">
        <v>45</v>
      </c>
    </row>
    <row r="11" spans="1:8" x14ac:dyDescent="0.25">
      <c r="A11" s="4">
        <v>10235</v>
      </c>
      <c r="B11" s="4" t="s">
        <v>177</v>
      </c>
      <c r="C11" s="4">
        <v>99</v>
      </c>
      <c r="D11" s="4">
        <v>51</v>
      </c>
    </row>
    <row r="12" spans="1:8" x14ac:dyDescent="0.25">
      <c r="A12" s="4">
        <v>10245</v>
      </c>
      <c r="B12" s="4" t="s">
        <v>178</v>
      </c>
      <c r="C12" s="4">
        <v>99</v>
      </c>
      <c r="D12" s="4">
        <v>23</v>
      </c>
    </row>
    <row r="13" spans="1:8" x14ac:dyDescent="0.25">
      <c r="A13" s="4">
        <v>10556</v>
      </c>
      <c r="B13" s="4" t="s">
        <v>179</v>
      </c>
      <c r="C13" s="4">
        <v>29</v>
      </c>
      <c r="D13" s="4">
        <v>53</v>
      </c>
    </row>
    <row r="14" spans="1:8" x14ac:dyDescent="0.25">
      <c r="A14" s="4">
        <v>10857</v>
      </c>
      <c r="B14" s="4" t="s">
        <v>180</v>
      </c>
      <c r="C14" s="4">
        <v>59</v>
      </c>
      <c r="D14" s="4">
        <v>35</v>
      </c>
      <c r="G14" s="56"/>
    </row>
    <row r="15" spans="1:8" x14ac:dyDescent="0.25">
      <c r="A15" s="4">
        <v>10987</v>
      </c>
      <c r="B15" s="4" t="s">
        <v>181</v>
      </c>
      <c r="C15" s="4">
        <v>389</v>
      </c>
      <c r="D15" s="4">
        <v>15</v>
      </c>
    </row>
    <row r="16" spans="1:8" x14ac:dyDescent="0.25">
      <c r="A16" s="4">
        <v>11983</v>
      </c>
      <c r="B16" s="4" t="s">
        <v>182</v>
      </c>
      <c r="C16" s="4">
        <v>89</v>
      </c>
      <c r="D16" s="4">
        <v>23</v>
      </c>
      <c r="F16" t="s">
        <v>186</v>
      </c>
      <c r="G16" s="6" t="str">
        <f>VLOOKUP(G9,Phones,2,FALSE)</f>
        <v>Samsung J700</v>
      </c>
      <c r="H16" s="2" t="s">
        <v>188</v>
      </c>
    </row>
    <row r="17" spans="1:8" x14ac:dyDescent="0.25">
      <c r="A17" s="4">
        <v>12576</v>
      </c>
      <c r="B17" s="4" t="s">
        <v>183</v>
      </c>
      <c r="C17" s="4">
        <v>269</v>
      </c>
      <c r="D17" s="4">
        <v>20</v>
      </c>
      <c r="F17" t="s">
        <v>174</v>
      </c>
      <c r="G17" s="6">
        <f>VLOOKUP(G9,Phones,3,FALSE)</f>
        <v>59</v>
      </c>
      <c r="H17" s="2" t="s">
        <v>188</v>
      </c>
    </row>
    <row r="18" spans="1:8" x14ac:dyDescent="0.25">
      <c r="A18" s="4">
        <v>12985</v>
      </c>
      <c r="B18" s="4" t="s">
        <v>184</v>
      </c>
      <c r="C18" s="4">
        <v>59</v>
      </c>
      <c r="D18" s="4">
        <v>64</v>
      </c>
      <c r="F18" t="s">
        <v>187</v>
      </c>
      <c r="G18" s="6">
        <f>VLOOKUP(G9,Phones,4,FALSE)</f>
        <v>35</v>
      </c>
      <c r="H18" s="2" t="s">
        <v>188</v>
      </c>
    </row>
    <row r="19" spans="1:8" x14ac:dyDescent="0.25">
      <c r="A19" s="4">
        <v>19883</v>
      </c>
      <c r="B19" s="4" t="s">
        <v>185</v>
      </c>
      <c r="C19" s="4">
        <v>119</v>
      </c>
      <c r="D19" s="4">
        <v>31</v>
      </c>
    </row>
    <row r="21" spans="1:8" x14ac:dyDescent="0.25">
      <c r="A21" s="452" t="s">
        <v>197</v>
      </c>
      <c r="B21" s="452"/>
      <c r="C21" s="452"/>
      <c r="D21" s="452"/>
    </row>
    <row r="22" spans="1:8" ht="15.75" thickBot="1" x14ac:dyDescent="0.3">
      <c r="A22" s="64"/>
      <c r="B22" s="64"/>
      <c r="C22" s="64"/>
      <c r="D22" s="64"/>
    </row>
    <row r="23" spans="1:8" ht="15.75" thickBot="1" x14ac:dyDescent="0.3">
      <c r="A23" s="60" t="s">
        <v>192</v>
      </c>
      <c r="B23" s="65" t="s">
        <v>201</v>
      </c>
      <c r="C23" s="66" t="s">
        <v>198</v>
      </c>
      <c r="D23" s="65" t="s">
        <v>200</v>
      </c>
      <c r="E23" s="66" t="s">
        <v>202</v>
      </c>
      <c r="F23" s="67" t="s">
        <v>196</v>
      </c>
    </row>
    <row r="24" spans="1:8" ht="16.5" thickTop="1" thickBot="1" x14ac:dyDescent="0.3">
      <c r="A24" s="68" t="s">
        <v>193</v>
      </c>
      <c r="B24" s="63" t="s">
        <v>203</v>
      </c>
      <c r="C24" s="58" t="s">
        <v>204</v>
      </c>
      <c r="D24" s="63" t="s">
        <v>205</v>
      </c>
      <c r="E24" s="58" t="s">
        <v>206</v>
      </c>
      <c r="F24" s="69" t="s">
        <v>207</v>
      </c>
    </row>
    <row r="25" spans="1:8" ht="16.5" thickTop="1" thickBot="1" x14ac:dyDescent="0.3">
      <c r="A25" s="70" t="s">
        <v>194</v>
      </c>
      <c r="B25" s="71">
        <v>19</v>
      </c>
      <c r="C25" s="72">
        <v>16</v>
      </c>
      <c r="D25" s="71">
        <v>28</v>
      </c>
      <c r="E25" s="72">
        <v>15</v>
      </c>
      <c r="F25" s="73">
        <v>22</v>
      </c>
    </row>
    <row r="27" spans="1:8" x14ac:dyDescent="0.25">
      <c r="B27" t="s">
        <v>190</v>
      </c>
      <c r="C27" s="59">
        <v>0.75</v>
      </c>
    </row>
    <row r="28" spans="1:8" ht="15.75" thickBot="1" x14ac:dyDescent="0.3"/>
    <row r="29" spans="1:8" ht="15.75" thickBot="1" x14ac:dyDescent="0.3">
      <c r="A29" s="91" t="s">
        <v>191</v>
      </c>
      <c r="B29" s="95" t="s">
        <v>192</v>
      </c>
      <c r="C29" s="95" t="s">
        <v>193</v>
      </c>
      <c r="D29" s="95" t="s">
        <v>194</v>
      </c>
      <c r="E29" s="116" t="s">
        <v>195</v>
      </c>
    </row>
    <row r="30" spans="1:8" x14ac:dyDescent="0.25">
      <c r="A30" s="112">
        <v>37837</v>
      </c>
      <c r="B30" s="113" t="s">
        <v>196</v>
      </c>
      <c r="C30" s="114" t="str">
        <f>HLOOKUP(B30,Distance,2,FALSE)</f>
        <v>John Lynch</v>
      </c>
      <c r="D30" s="114">
        <f>HLOOKUP(B30,Distance,3,FALSE)</f>
        <v>22</v>
      </c>
      <c r="E30" s="115">
        <f>D30*$C$27</f>
        <v>16.5</v>
      </c>
      <c r="F30" s="2" t="s">
        <v>197</v>
      </c>
    </row>
    <row r="31" spans="1:8" x14ac:dyDescent="0.25">
      <c r="A31" s="106">
        <v>37837</v>
      </c>
      <c r="B31" s="104" t="s">
        <v>198</v>
      </c>
      <c r="C31" s="111"/>
      <c r="D31" s="111"/>
      <c r="E31" s="110"/>
      <c r="F31" s="2" t="s">
        <v>199</v>
      </c>
    </row>
    <row r="32" spans="1:8" x14ac:dyDescent="0.25">
      <c r="A32" s="105">
        <v>37838</v>
      </c>
      <c r="B32" s="103" t="s">
        <v>200</v>
      </c>
      <c r="C32" s="109"/>
      <c r="D32" s="109"/>
      <c r="E32" s="110"/>
    </row>
    <row r="33" spans="1:5" x14ac:dyDescent="0.25">
      <c r="A33" s="106">
        <v>37838</v>
      </c>
      <c r="B33" s="104" t="s">
        <v>201</v>
      </c>
      <c r="C33" s="111"/>
      <c r="D33" s="111"/>
      <c r="E33" s="110"/>
    </row>
    <row r="34" spans="1:5" ht="15.75" thickBot="1" x14ac:dyDescent="0.3">
      <c r="A34" s="107">
        <v>37838</v>
      </c>
      <c r="B34" s="108" t="s">
        <v>202</v>
      </c>
      <c r="C34" s="109"/>
      <c r="D34" s="109"/>
      <c r="E34" s="110"/>
    </row>
  </sheetData>
  <mergeCells count="4">
    <mergeCell ref="A5:B5"/>
    <mergeCell ref="C2:E2"/>
    <mergeCell ref="A7:D7"/>
    <mergeCell ref="A21:D21"/>
  </mergeCells>
  <conditionalFormatting sqref="H16:H17">
    <cfRule type="cellIs" dxfId="6" priority="3" operator="equal">
      <formula>"correct"</formula>
    </cfRule>
  </conditionalFormatting>
  <conditionalFormatting sqref="H18">
    <cfRule type="cellIs" dxfId="5" priority="2" operator="equal">
      <formula>"correct"</formula>
    </cfRule>
  </conditionalFormatting>
  <conditionalFormatting sqref="F30:F31">
    <cfRule type="cellIs" dxfId="4" priority="1" operator="equal">
      <formula>"correct"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K85"/>
  <sheetViews>
    <sheetView zoomScale="145" zoomScaleNormal="145" workbookViewId="0">
      <pane ySplit="5" topLeftCell="A21" activePane="bottomLeft" state="frozen"/>
      <selection pane="bottomLeft" activeCell="B26" sqref="B26"/>
    </sheetView>
  </sheetViews>
  <sheetFormatPr defaultRowHeight="15" x14ac:dyDescent="0.25"/>
  <cols>
    <col min="1" max="1" width="16.140625" customWidth="1"/>
    <col min="2" max="2" width="16.28515625" bestFit="1" customWidth="1"/>
    <col min="3" max="3" width="49.42578125" customWidth="1"/>
    <col min="4" max="4" width="19" bestFit="1" customWidth="1"/>
    <col min="5" max="5" width="25.5703125" bestFit="1" customWidth="1"/>
  </cols>
  <sheetData>
    <row r="1" spans="1:5" s="21" customFormat="1" ht="5.25" customHeight="1" thickBot="1" x14ac:dyDescent="0.3"/>
    <row r="2" spans="1:5" s="21" customFormat="1" ht="36" customHeight="1" thickBot="1" x14ac:dyDescent="0.3">
      <c r="C2" s="23" t="s">
        <v>208</v>
      </c>
    </row>
    <row r="3" spans="1:5" s="21" customFormat="1" ht="15.75" customHeight="1" x14ac:dyDescent="0.25">
      <c r="A3" s="22"/>
    </row>
    <row r="4" spans="1:5" ht="15.75" thickBot="1" x14ac:dyDescent="0.3">
      <c r="A4" s="3" t="s">
        <v>172</v>
      </c>
    </row>
    <row r="5" spans="1:5" s="25" customFormat="1" ht="15.75" thickBot="1" x14ac:dyDescent="0.3">
      <c r="A5" s="393" t="s">
        <v>27</v>
      </c>
      <c r="B5" s="394"/>
      <c r="C5" s="25" t="s">
        <v>26</v>
      </c>
      <c r="D5" s="25" t="s">
        <v>22</v>
      </c>
      <c r="E5" s="25" t="s">
        <v>21</v>
      </c>
    </row>
    <row r="6" spans="1:5" x14ac:dyDescent="0.25">
      <c r="A6" s="334" t="s">
        <v>210</v>
      </c>
      <c r="B6">
        <v>-45.985632099999997</v>
      </c>
      <c r="C6" t="s">
        <v>217</v>
      </c>
      <c r="D6" s="75">
        <f>INT(B6)</f>
        <v>-46</v>
      </c>
      <c r="E6" s="2" t="s">
        <v>210</v>
      </c>
    </row>
    <row r="7" spans="1:5" x14ac:dyDescent="0.25">
      <c r="A7" s="334" t="s">
        <v>211</v>
      </c>
      <c r="B7">
        <v>4</v>
      </c>
      <c r="C7" t="s">
        <v>221</v>
      </c>
      <c r="D7" s="76">
        <f>POWER(B7,2)</f>
        <v>16</v>
      </c>
      <c r="E7" s="2" t="s">
        <v>211</v>
      </c>
    </row>
    <row r="8" spans="1:5" x14ac:dyDescent="0.25">
      <c r="A8" s="457" t="s">
        <v>212</v>
      </c>
      <c r="B8" s="97">
        <v>45.985682114500001</v>
      </c>
      <c r="C8" t="s">
        <v>240</v>
      </c>
      <c r="D8" s="98">
        <f>ROUND(B8,4)</f>
        <v>45.985700000000001</v>
      </c>
      <c r="E8" s="2" t="s">
        <v>212</v>
      </c>
    </row>
    <row r="9" spans="1:5" x14ac:dyDescent="0.25">
      <c r="A9" s="458"/>
      <c r="B9" s="77">
        <v>89.2232123</v>
      </c>
      <c r="C9" t="s">
        <v>241</v>
      </c>
      <c r="D9" s="99">
        <f>ROUNDUP(B9,3)</f>
        <v>89.224000000000004</v>
      </c>
      <c r="E9" s="2" t="s">
        <v>213</v>
      </c>
    </row>
    <row r="10" spans="1:5" x14ac:dyDescent="0.25">
      <c r="A10" s="459"/>
      <c r="B10" s="390">
        <v>45.897455999999998</v>
      </c>
      <c r="C10" t="s">
        <v>242</v>
      </c>
      <c r="D10" s="80">
        <f>ROUNDDOWN(B10,2)</f>
        <v>45.89</v>
      </c>
      <c r="E10" s="2" t="s">
        <v>214</v>
      </c>
    </row>
    <row r="11" spans="1:5" x14ac:dyDescent="0.25">
      <c r="A11" s="457" t="s">
        <v>626</v>
      </c>
      <c r="B11" s="336">
        <v>22500</v>
      </c>
      <c r="C11" s="337" t="s">
        <v>625</v>
      </c>
      <c r="D11" s="335">
        <f>SQRT(B11)</f>
        <v>150</v>
      </c>
      <c r="E11" s="2" t="s">
        <v>215</v>
      </c>
    </row>
    <row r="12" spans="1:5" x14ac:dyDescent="0.25">
      <c r="A12" s="458"/>
      <c r="B12" s="338">
        <v>50625</v>
      </c>
      <c r="C12" s="339"/>
      <c r="D12" s="335">
        <f>SQRT(B12)</f>
        <v>225</v>
      </c>
      <c r="E12" s="2" t="s">
        <v>215</v>
      </c>
    </row>
    <row r="13" spans="1:5" x14ac:dyDescent="0.25">
      <c r="A13" s="459"/>
      <c r="B13" s="340">
        <v>90000</v>
      </c>
      <c r="C13" s="342"/>
      <c r="D13" s="335">
        <f>SQRT(B13)</f>
        <v>300</v>
      </c>
      <c r="E13" s="2" t="s">
        <v>215</v>
      </c>
    </row>
    <row r="14" spans="1:5" x14ac:dyDescent="0.25">
      <c r="A14" s="457" t="s">
        <v>216</v>
      </c>
      <c r="B14" s="336">
        <v>21</v>
      </c>
      <c r="C14" s="337" t="s">
        <v>627</v>
      </c>
      <c r="D14" s="335">
        <f>SUM(B14:B17)</f>
        <v>175</v>
      </c>
      <c r="E14" s="2" t="s">
        <v>216</v>
      </c>
    </row>
    <row r="15" spans="1:5" x14ac:dyDescent="0.25">
      <c r="A15" s="458"/>
      <c r="B15" s="338">
        <v>51</v>
      </c>
      <c r="C15" s="339"/>
      <c r="D15" s="335"/>
    </row>
    <row r="16" spans="1:5" x14ac:dyDescent="0.25">
      <c r="A16" s="458"/>
      <c r="B16" s="338">
        <v>58</v>
      </c>
      <c r="C16" s="339"/>
      <c r="D16" s="335"/>
      <c r="E16" s="2"/>
    </row>
    <row r="17" spans="1:5" x14ac:dyDescent="0.25">
      <c r="A17" s="459"/>
      <c r="B17" s="340">
        <v>45</v>
      </c>
      <c r="C17" s="341"/>
      <c r="D17" s="335"/>
      <c r="E17" s="2"/>
    </row>
    <row r="18" spans="1:5" x14ac:dyDescent="0.25">
      <c r="A18" s="457" t="s">
        <v>647</v>
      </c>
      <c r="C18" t="s">
        <v>648</v>
      </c>
      <c r="D18" s="76">
        <f ca="1">RAND()</f>
        <v>0.8557250655153168</v>
      </c>
      <c r="E18" s="2" t="s">
        <v>647</v>
      </c>
    </row>
    <row r="19" spans="1:5" x14ac:dyDescent="0.25">
      <c r="A19" s="459"/>
      <c r="B19" s="1"/>
      <c r="C19" t="s">
        <v>649</v>
      </c>
      <c r="D19" s="76">
        <f ca="1">RAND()*100</f>
        <v>88.397713396299324</v>
      </c>
      <c r="E19" s="2" t="s">
        <v>650</v>
      </c>
    </row>
    <row r="20" spans="1:5" x14ac:dyDescent="0.25">
      <c r="A20" s="345" t="s">
        <v>651</v>
      </c>
      <c r="B20" s="1"/>
      <c r="C20" t="s">
        <v>652</v>
      </c>
      <c r="D20" s="76">
        <f ca="1">RANDBETWEEN(1,111)</f>
        <v>71</v>
      </c>
      <c r="E20" s="2" t="s">
        <v>651</v>
      </c>
    </row>
    <row r="21" spans="1:5" x14ac:dyDescent="0.25">
      <c r="A21" s="457" t="s">
        <v>653</v>
      </c>
      <c r="B21" s="77">
        <v>1.8</v>
      </c>
      <c r="C21" t="s">
        <v>654</v>
      </c>
      <c r="D21" s="76">
        <f>EVEN(B21)</f>
        <v>2</v>
      </c>
      <c r="E21" s="2" t="s">
        <v>653</v>
      </c>
    </row>
    <row r="22" spans="1:5" x14ac:dyDescent="0.25">
      <c r="A22" s="458"/>
      <c r="B22" s="77">
        <v>3</v>
      </c>
      <c r="D22" s="76">
        <f>EVEN(B22)</f>
        <v>4</v>
      </c>
      <c r="E22" s="2" t="s">
        <v>653</v>
      </c>
    </row>
    <row r="23" spans="1:5" x14ac:dyDescent="0.25">
      <c r="A23" s="458"/>
      <c r="B23" s="77">
        <v>2.15</v>
      </c>
      <c r="D23" s="76">
        <f>EVEN(B23)</f>
        <v>4</v>
      </c>
      <c r="E23" s="2" t="s">
        <v>653</v>
      </c>
    </row>
    <row r="24" spans="1:5" x14ac:dyDescent="0.25">
      <c r="A24" s="458"/>
      <c r="B24" s="77">
        <v>-1.5</v>
      </c>
      <c r="C24" t="s">
        <v>655</v>
      </c>
      <c r="D24" s="76">
        <f>EVEN(B24)</f>
        <v>-2</v>
      </c>
      <c r="E24" s="2" t="s">
        <v>653</v>
      </c>
    </row>
    <row r="25" spans="1:5" x14ac:dyDescent="0.25">
      <c r="A25" s="459"/>
      <c r="B25" s="77">
        <v>-6.9</v>
      </c>
      <c r="D25" s="76">
        <f>EVEN(B25)</f>
        <v>-8</v>
      </c>
      <c r="E25" s="2" t="s">
        <v>653</v>
      </c>
    </row>
    <row r="26" spans="1:5" x14ac:dyDescent="0.25">
      <c r="A26" s="457" t="s">
        <v>656</v>
      </c>
      <c r="B26" s="77">
        <v>1.5</v>
      </c>
      <c r="C26" t="s">
        <v>657</v>
      </c>
      <c r="D26" s="76">
        <f>ODD(B26)</f>
        <v>3</v>
      </c>
      <c r="E26" s="2" t="s">
        <v>656</v>
      </c>
    </row>
    <row r="27" spans="1:5" x14ac:dyDescent="0.25">
      <c r="A27" s="458"/>
      <c r="B27" s="77">
        <v>3</v>
      </c>
      <c r="D27" s="76">
        <f t="shared" ref="D27:D29" si="0">ODD(B27)</f>
        <v>3</v>
      </c>
      <c r="E27" s="2" t="s">
        <v>656</v>
      </c>
    </row>
    <row r="28" spans="1:5" x14ac:dyDescent="0.25">
      <c r="A28" s="458"/>
      <c r="B28" s="77">
        <v>2.15</v>
      </c>
      <c r="D28" s="76">
        <f t="shared" si="0"/>
        <v>3</v>
      </c>
      <c r="E28" s="2" t="s">
        <v>656</v>
      </c>
    </row>
    <row r="29" spans="1:5" x14ac:dyDescent="0.25">
      <c r="A29" s="458"/>
      <c r="B29" s="77">
        <v>-1.5</v>
      </c>
      <c r="C29" t="s">
        <v>658</v>
      </c>
      <c r="D29" s="76">
        <f t="shared" si="0"/>
        <v>-3</v>
      </c>
      <c r="E29" s="2" t="s">
        <v>656</v>
      </c>
    </row>
    <row r="30" spans="1:5" x14ac:dyDescent="0.25">
      <c r="A30" s="459"/>
      <c r="B30" s="77">
        <v>-6.9</v>
      </c>
      <c r="D30" s="76">
        <f>ODD(B30)</f>
        <v>-7</v>
      </c>
      <c r="E30" s="2" t="s">
        <v>656</v>
      </c>
    </row>
    <row r="31" spans="1:5" x14ac:dyDescent="0.25">
      <c r="A31" s="344"/>
      <c r="B31" s="1"/>
      <c r="C31" s="1"/>
      <c r="D31" s="77"/>
    </row>
    <row r="32" spans="1:5" x14ac:dyDescent="0.25">
      <c r="A32" s="344"/>
      <c r="B32" s="1"/>
      <c r="D32" s="77"/>
    </row>
    <row r="33" spans="1:11" ht="15.75" thickBot="1" x14ac:dyDescent="0.3">
      <c r="D33" s="77"/>
    </row>
    <row r="34" spans="1:11" s="27" customFormat="1" ht="16.5" thickBot="1" x14ac:dyDescent="0.3">
      <c r="A34" s="422" t="s">
        <v>61</v>
      </c>
      <c r="B34" s="421"/>
      <c r="C34" s="34"/>
      <c r="D34" s="34" t="s">
        <v>78</v>
      </c>
      <c r="E34" s="34" t="s">
        <v>79</v>
      </c>
      <c r="F34" s="34" t="s">
        <v>80</v>
      </c>
      <c r="G34" s="34"/>
      <c r="H34" s="34"/>
      <c r="I34" s="421"/>
      <c r="J34" s="421"/>
      <c r="K34" s="26"/>
    </row>
    <row r="35" spans="1:11" ht="15.75" thickBot="1" x14ac:dyDescent="0.3">
      <c r="A35" s="100" t="s">
        <v>222</v>
      </c>
    </row>
    <row r="36" spans="1:11" ht="15.75" thickBot="1" x14ac:dyDescent="0.3">
      <c r="A36" s="91" t="s">
        <v>218</v>
      </c>
      <c r="B36" s="95" t="s">
        <v>219</v>
      </c>
      <c r="C36" s="96" t="s">
        <v>220</v>
      </c>
    </row>
    <row r="37" spans="1:11" x14ac:dyDescent="0.25">
      <c r="A37" s="93">
        <v>1</v>
      </c>
      <c r="B37" s="94">
        <v>125.361</v>
      </c>
      <c r="C37" s="80"/>
    </row>
    <row r="38" spans="1:11" x14ac:dyDescent="0.25">
      <c r="A38" s="62">
        <v>2</v>
      </c>
      <c r="B38" s="58">
        <v>25.654199999999999</v>
      </c>
      <c r="C38" s="80"/>
    </row>
    <row r="39" spans="1:11" x14ac:dyDescent="0.25">
      <c r="A39" s="61">
        <v>3</v>
      </c>
      <c r="B39" s="57">
        <v>124.895</v>
      </c>
      <c r="C39" s="80"/>
    </row>
    <row r="40" spans="1:11" x14ac:dyDescent="0.25">
      <c r="A40" s="62">
        <v>4</v>
      </c>
      <c r="B40" s="58">
        <v>32.654000000000003</v>
      </c>
      <c r="C40" s="80"/>
    </row>
    <row r="41" spans="1:11" x14ac:dyDescent="0.25">
      <c r="A41" s="61">
        <v>5</v>
      </c>
      <c r="B41" s="57">
        <v>21.598400000000002</v>
      </c>
      <c r="C41" s="80"/>
    </row>
    <row r="42" spans="1:11" x14ac:dyDescent="0.25">
      <c r="A42" s="62">
        <v>6</v>
      </c>
      <c r="B42" s="58">
        <v>12.353999999999999</v>
      </c>
      <c r="C42" s="80"/>
    </row>
    <row r="43" spans="1:11" x14ac:dyDescent="0.25">
      <c r="A43" s="61">
        <v>7</v>
      </c>
      <c r="B43" s="57">
        <v>45.975999999999999</v>
      </c>
      <c r="C43" s="80"/>
    </row>
    <row r="44" spans="1:11" x14ac:dyDescent="0.25">
      <c r="A44" s="62">
        <v>8</v>
      </c>
      <c r="B44" s="58">
        <v>56.456000000000003</v>
      </c>
      <c r="C44" s="80"/>
    </row>
    <row r="46" spans="1:11" ht="15.75" thickBot="1" x14ac:dyDescent="0.3">
      <c r="A46" s="100" t="s">
        <v>223</v>
      </c>
    </row>
    <row r="47" spans="1:11" x14ac:dyDescent="0.25">
      <c r="A47" s="82">
        <v>1</v>
      </c>
      <c r="B47" s="83" t="s">
        <v>224</v>
      </c>
      <c r="C47" s="84" t="s">
        <v>225</v>
      </c>
    </row>
    <row r="48" spans="1:11" x14ac:dyDescent="0.25">
      <c r="A48" s="85">
        <v>1</v>
      </c>
      <c r="B48" s="81" t="s">
        <v>226</v>
      </c>
      <c r="C48" s="86" t="s">
        <v>228</v>
      </c>
    </row>
    <row r="49" spans="1:5" ht="15.75" thickBot="1" x14ac:dyDescent="0.3">
      <c r="A49" s="87">
        <v>1</v>
      </c>
      <c r="B49" s="88" t="s">
        <v>227</v>
      </c>
      <c r="C49" s="89" t="s">
        <v>229</v>
      </c>
      <c r="D49" s="74"/>
    </row>
    <row r="50" spans="1:5" ht="15.75" thickBot="1" x14ac:dyDescent="0.3">
      <c r="A50" s="79"/>
      <c r="B50" s="40"/>
      <c r="D50" s="74"/>
    </row>
    <row r="51" spans="1:5" ht="15.75" thickBot="1" x14ac:dyDescent="0.3">
      <c r="A51" s="91" t="s">
        <v>235</v>
      </c>
      <c r="B51" s="92"/>
      <c r="C51" s="90"/>
      <c r="D51" s="74"/>
    </row>
    <row r="52" spans="1:5" x14ac:dyDescent="0.25">
      <c r="A52" s="62">
        <v>512</v>
      </c>
      <c r="B52" s="453" t="s">
        <v>230</v>
      </c>
      <c r="C52" s="454"/>
      <c r="D52" s="80"/>
      <c r="E52" s="78" t="s">
        <v>231</v>
      </c>
    </row>
    <row r="53" spans="1:5" x14ac:dyDescent="0.25">
      <c r="A53" s="61">
        <v>256</v>
      </c>
      <c r="B53" s="455" t="s">
        <v>232</v>
      </c>
      <c r="C53" s="456"/>
      <c r="D53" s="80"/>
      <c r="E53" s="78" t="s">
        <v>231</v>
      </c>
    </row>
    <row r="54" spans="1:5" x14ac:dyDescent="0.25">
      <c r="A54" s="62">
        <v>16</v>
      </c>
      <c r="B54" s="453" t="s">
        <v>233</v>
      </c>
      <c r="C54" s="454"/>
      <c r="D54" s="80"/>
      <c r="E54" s="78" t="s">
        <v>231</v>
      </c>
    </row>
    <row r="55" spans="1:5" x14ac:dyDescent="0.25">
      <c r="A55" s="61">
        <v>40</v>
      </c>
      <c r="B55" s="455" t="s">
        <v>234</v>
      </c>
      <c r="C55" s="456"/>
      <c r="D55" s="80"/>
      <c r="E55" s="78" t="s">
        <v>231</v>
      </c>
    </row>
    <row r="57" spans="1:5" ht="15.75" thickBot="1" x14ac:dyDescent="0.3">
      <c r="A57" s="100" t="s">
        <v>236</v>
      </c>
    </row>
    <row r="58" spans="1:5" ht="15.75" thickBot="1" x14ac:dyDescent="0.3">
      <c r="A58" s="91" t="s">
        <v>237</v>
      </c>
      <c r="B58" s="91"/>
      <c r="C58" s="90"/>
    </row>
    <row r="59" spans="1:5" x14ac:dyDescent="0.25">
      <c r="A59" s="78" t="s">
        <v>238</v>
      </c>
      <c r="B59" s="78" t="s">
        <v>239</v>
      </c>
    </row>
    <row r="60" spans="1:5" x14ac:dyDescent="0.25">
      <c r="A60">
        <v>25</v>
      </c>
      <c r="B60" s="80"/>
    </row>
    <row r="61" spans="1:5" x14ac:dyDescent="0.25">
      <c r="A61">
        <v>54</v>
      </c>
      <c r="B61" s="80"/>
    </row>
    <row r="62" spans="1:5" x14ac:dyDescent="0.25">
      <c r="A62">
        <v>12</v>
      </c>
      <c r="B62" s="80"/>
    </row>
    <row r="63" spans="1:5" x14ac:dyDescent="0.25">
      <c r="A63">
        <v>89</v>
      </c>
      <c r="B63" s="80"/>
    </row>
    <row r="64" spans="1:5" x14ac:dyDescent="0.25">
      <c r="A64">
        <v>31</v>
      </c>
      <c r="B64" s="80"/>
    </row>
    <row r="68" spans="1:6" x14ac:dyDescent="0.25">
      <c r="A68" s="460" t="s">
        <v>628</v>
      </c>
      <c r="B68" s="461"/>
      <c r="C68" s="462"/>
    </row>
    <row r="69" spans="1:6" x14ac:dyDescent="0.25">
      <c r="A69" s="330"/>
    </row>
    <row r="70" spans="1:6" x14ac:dyDescent="0.25">
      <c r="A70" s="328" t="s">
        <v>629</v>
      </c>
    </row>
    <row r="72" spans="1:6" ht="15.75" thickBot="1" x14ac:dyDescent="0.3">
      <c r="A72" s="328" t="s">
        <v>630</v>
      </c>
      <c r="B72" s="328" t="s">
        <v>173</v>
      </c>
      <c r="C72" s="328" t="s">
        <v>312</v>
      </c>
    </row>
    <row r="73" spans="1:6" ht="15.75" thickBot="1" x14ac:dyDescent="0.3">
      <c r="A73" t="s">
        <v>631</v>
      </c>
      <c r="B73" t="s">
        <v>632</v>
      </c>
      <c r="C73">
        <v>250</v>
      </c>
      <c r="D73">
        <v>1</v>
      </c>
      <c r="E73" s="343">
        <f>SUMIF(C73:C81,"&gt;=200",D73:D81)</f>
        <v>9</v>
      </c>
      <c r="F73" t="s">
        <v>646</v>
      </c>
    </row>
    <row r="74" spans="1:6" x14ac:dyDescent="0.25">
      <c r="A74" t="s">
        <v>633</v>
      </c>
      <c r="B74" t="s">
        <v>634</v>
      </c>
      <c r="C74">
        <v>100</v>
      </c>
      <c r="D74">
        <v>2</v>
      </c>
    </row>
    <row r="75" spans="1:6" x14ac:dyDescent="0.25">
      <c r="A75" t="s">
        <v>635</v>
      </c>
      <c r="B75" t="s">
        <v>632</v>
      </c>
      <c r="C75">
        <v>300</v>
      </c>
      <c r="D75">
        <v>3</v>
      </c>
    </row>
    <row r="76" spans="1:6" x14ac:dyDescent="0.25">
      <c r="A76" t="s">
        <v>636</v>
      </c>
      <c r="B76" t="s">
        <v>637</v>
      </c>
      <c r="C76">
        <v>75</v>
      </c>
      <c r="D76">
        <v>4</v>
      </c>
    </row>
    <row r="77" spans="1:6" x14ac:dyDescent="0.25">
      <c r="A77" t="s">
        <v>638</v>
      </c>
      <c r="B77" t="s">
        <v>634</v>
      </c>
      <c r="C77">
        <v>80</v>
      </c>
      <c r="D77">
        <v>5</v>
      </c>
    </row>
    <row r="78" spans="1:6" x14ac:dyDescent="0.25">
      <c r="A78" t="s">
        <v>639</v>
      </c>
      <c r="B78" t="s">
        <v>634</v>
      </c>
      <c r="C78">
        <v>150</v>
      </c>
      <c r="D78">
        <v>1</v>
      </c>
    </row>
    <row r="79" spans="1:6" x14ac:dyDescent="0.25">
      <c r="A79" t="s">
        <v>640</v>
      </c>
      <c r="B79" t="s">
        <v>632</v>
      </c>
      <c r="C79">
        <v>200</v>
      </c>
      <c r="D79">
        <v>2</v>
      </c>
    </row>
    <row r="80" spans="1:6" x14ac:dyDescent="0.25">
      <c r="A80" t="s">
        <v>641</v>
      </c>
      <c r="B80" t="s">
        <v>637</v>
      </c>
      <c r="C80">
        <v>300</v>
      </c>
      <c r="D80">
        <v>3</v>
      </c>
    </row>
    <row r="81" spans="1:4" x14ac:dyDescent="0.25">
      <c r="A81" t="s">
        <v>642</v>
      </c>
      <c r="B81" t="s">
        <v>632</v>
      </c>
      <c r="C81">
        <v>50</v>
      </c>
      <c r="D81">
        <v>4</v>
      </c>
    </row>
    <row r="82" spans="1:4" ht="15.75" thickBot="1" x14ac:dyDescent="0.3"/>
    <row r="83" spans="1:4" x14ac:dyDescent="0.25">
      <c r="A83" t="s">
        <v>643</v>
      </c>
      <c r="C83" s="331">
        <f>SUMIF(B73:B81,"Apples",C73:C81)</f>
        <v>800</v>
      </c>
    </row>
    <row r="84" spans="1:4" x14ac:dyDescent="0.25">
      <c r="A84" t="s">
        <v>644</v>
      </c>
      <c r="C84" s="332">
        <f>SUMIF(B73:B81,"Bananas",C73:C81)</f>
        <v>330</v>
      </c>
    </row>
    <row r="85" spans="1:4" ht="15.75" thickBot="1" x14ac:dyDescent="0.3">
      <c r="A85" t="s">
        <v>645</v>
      </c>
      <c r="C85" s="333">
        <f>SUMIF(B73:B81,"Pears",C73:C81)</f>
        <v>375</v>
      </c>
    </row>
  </sheetData>
  <mergeCells count="14">
    <mergeCell ref="A68:C68"/>
    <mergeCell ref="A18:A19"/>
    <mergeCell ref="A21:A25"/>
    <mergeCell ref="B54:C54"/>
    <mergeCell ref="B55:C55"/>
    <mergeCell ref="A5:B5"/>
    <mergeCell ref="A34:B34"/>
    <mergeCell ref="I34:J34"/>
    <mergeCell ref="B52:C52"/>
    <mergeCell ref="B53:C53"/>
    <mergeCell ref="A11:A13"/>
    <mergeCell ref="A14:A17"/>
    <mergeCell ref="A26:A30"/>
    <mergeCell ref="A8:A10"/>
  </mergeCells>
  <conditionalFormatting sqref="E34">
    <cfRule type="cellIs" dxfId="2" priority="1" operator="equal">
      <formula>"correct"</formula>
    </cfRule>
  </conditionalFormatting>
  <pageMargins left="0.7" right="0.7" top="0.75" bottom="0.75" header="0.3" footer="0.3"/>
  <pageSetup orientation="portrait" r:id="rId1"/>
  <ignoredErrors>
    <ignoredError sqref="D14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I16"/>
  <sheetViews>
    <sheetView workbookViewId="0">
      <pane ySplit="6" topLeftCell="A7" activePane="bottomLeft" state="frozen"/>
      <selection pane="bottomLeft" activeCell="H12" sqref="H12"/>
    </sheetView>
  </sheetViews>
  <sheetFormatPr defaultRowHeight="15" x14ac:dyDescent="0.25"/>
  <cols>
    <col min="1" max="6" width="9.140625" style="142"/>
    <col min="7" max="7" width="10.28515625" style="142" customWidth="1"/>
    <col min="8" max="8" width="13.28515625" style="142" customWidth="1"/>
    <col min="9" max="16384" width="9.140625" style="142"/>
  </cols>
  <sheetData>
    <row r="3" spans="2:9" ht="23.25" x14ac:dyDescent="0.35">
      <c r="D3" s="395" t="s">
        <v>140</v>
      </c>
      <c r="E3" s="395"/>
      <c r="F3" s="395"/>
      <c r="G3" s="395"/>
      <c r="H3" s="395"/>
      <c r="I3" s="395"/>
    </row>
    <row r="4" spans="2:9" ht="23.25" x14ac:dyDescent="0.35">
      <c r="D4" s="395" t="s">
        <v>284</v>
      </c>
      <c r="E4" s="395"/>
      <c r="F4" s="395"/>
      <c r="G4" s="395"/>
      <c r="H4" s="395"/>
      <c r="I4" s="395"/>
    </row>
    <row r="6" spans="2:9" ht="29.25" customHeight="1" x14ac:dyDescent="0.25"/>
    <row r="7" spans="2:9" x14ac:dyDescent="0.25">
      <c r="D7" s="142" t="s">
        <v>286</v>
      </c>
    </row>
    <row r="14" spans="2:9" x14ac:dyDescent="0.25">
      <c r="F14" s="143"/>
    </row>
    <row r="16" spans="2:9" x14ac:dyDescent="0.25">
      <c r="B16" s="144"/>
    </row>
  </sheetData>
  <mergeCells count="2">
    <mergeCell ref="D4:I4"/>
    <mergeCell ref="D3:I3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K99"/>
  <sheetViews>
    <sheetView zoomScale="205" zoomScaleNormal="205" workbookViewId="0">
      <pane ySplit="5" topLeftCell="A93" activePane="bottomLeft" state="frozen"/>
      <selection pane="bottomLeft" activeCell="B99" sqref="B99"/>
    </sheetView>
  </sheetViews>
  <sheetFormatPr defaultRowHeight="15" x14ac:dyDescent="0.25"/>
  <cols>
    <col min="1" max="1" width="16.5703125" customWidth="1"/>
    <col min="2" max="2" width="16.28515625" bestFit="1" customWidth="1"/>
    <col min="3" max="3" width="17" customWidth="1"/>
    <col min="4" max="4" width="19" bestFit="1" customWidth="1"/>
    <col min="5" max="5" width="25.5703125" bestFit="1" customWidth="1"/>
  </cols>
  <sheetData>
    <row r="1" spans="1:5" s="21" customFormat="1" ht="5.25" customHeight="1" thickBot="1" x14ac:dyDescent="0.3"/>
    <row r="2" spans="1:5" s="21" customFormat="1" ht="36" customHeight="1" thickBot="1" x14ac:dyDescent="0.3">
      <c r="C2" s="449" t="s">
        <v>659</v>
      </c>
      <c r="D2" s="451"/>
    </row>
    <row r="3" spans="1:5" s="21" customFormat="1" ht="15.75" customHeight="1" x14ac:dyDescent="0.25">
      <c r="A3" s="22"/>
    </row>
    <row r="4" spans="1:5" ht="15.75" thickBot="1" x14ac:dyDescent="0.3">
      <c r="A4" s="3"/>
    </row>
    <row r="5" spans="1:5" s="25" customFormat="1" ht="15.75" thickBot="1" x14ac:dyDescent="0.3">
      <c r="A5" s="393"/>
      <c r="B5" s="394"/>
    </row>
    <row r="6" spans="1:5" x14ac:dyDescent="0.25">
      <c r="A6" s="334" t="s">
        <v>660</v>
      </c>
      <c r="B6">
        <v>21</v>
      </c>
      <c r="C6" t="s">
        <v>661</v>
      </c>
      <c r="E6" s="2"/>
    </row>
    <row r="7" spans="1:5" x14ac:dyDescent="0.25">
      <c r="A7" s="346"/>
      <c r="B7" s="4">
        <v>51</v>
      </c>
      <c r="E7" s="2"/>
    </row>
    <row r="8" spans="1:5" x14ac:dyDescent="0.25">
      <c r="B8">
        <v>24</v>
      </c>
    </row>
    <row r="9" spans="1:5" x14ac:dyDescent="0.25">
      <c r="B9">
        <v>3</v>
      </c>
    </row>
    <row r="10" spans="1:5" x14ac:dyDescent="0.25">
      <c r="B10">
        <v>18</v>
      </c>
    </row>
    <row r="11" spans="1:5" x14ac:dyDescent="0.25">
      <c r="B11" s="76">
        <f>AVERAGE(B6:B10)</f>
        <v>23.4</v>
      </c>
    </row>
    <row r="14" spans="1:5" x14ac:dyDescent="0.25">
      <c r="A14" s="347" t="s">
        <v>662</v>
      </c>
      <c r="B14" t="s">
        <v>663</v>
      </c>
      <c r="C14">
        <v>54</v>
      </c>
    </row>
    <row r="15" spans="1:5" x14ac:dyDescent="0.25">
      <c r="B15" t="s">
        <v>663</v>
      </c>
      <c r="C15">
        <v>26</v>
      </c>
    </row>
    <row r="16" spans="1:5" x14ac:dyDescent="0.25">
      <c r="B16" t="s">
        <v>664</v>
      </c>
      <c r="C16">
        <v>84</v>
      </c>
    </row>
    <row r="17" spans="1:5" x14ac:dyDescent="0.25">
      <c r="B17" t="s">
        <v>665</v>
      </c>
      <c r="C17">
        <v>16</v>
      </c>
    </row>
    <row r="18" spans="1:5" x14ac:dyDescent="0.25">
      <c r="B18" t="s">
        <v>663</v>
      </c>
      <c r="C18">
        <v>4</v>
      </c>
    </row>
    <row r="19" spans="1:5" x14ac:dyDescent="0.25">
      <c r="C19" s="76">
        <f>AVERAGEIF(C14:C18,"&gt;50")</f>
        <v>69</v>
      </c>
      <c r="D19" t="s">
        <v>666</v>
      </c>
    </row>
    <row r="20" spans="1:5" x14ac:dyDescent="0.25">
      <c r="C20" s="54">
        <f>AVERAGEIF(B14:B18,"Product A",C14:C18)</f>
        <v>28</v>
      </c>
      <c r="D20" t="s">
        <v>667</v>
      </c>
    </row>
    <row r="24" spans="1:5" x14ac:dyDescent="0.25">
      <c r="A24" s="347" t="s">
        <v>668</v>
      </c>
      <c r="B24">
        <v>48</v>
      </c>
      <c r="D24" s="347" t="s">
        <v>669</v>
      </c>
      <c r="E24">
        <v>48</v>
      </c>
    </row>
    <row r="25" spans="1:5" x14ac:dyDescent="0.25">
      <c r="B25">
        <v>51</v>
      </c>
      <c r="E25">
        <v>51</v>
      </c>
    </row>
    <row r="26" spans="1:5" x14ac:dyDescent="0.25">
      <c r="B26">
        <v>5.1235400000000002</v>
      </c>
      <c r="E26">
        <v>5.1235400000000002</v>
      </c>
    </row>
    <row r="27" spans="1:5" x14ac:dyDescent="0.25">
      <c r="B27">
        <v>45678</v>
      </c>
      <c r="E27">
        <v>45678</v>
      </c>
    </row>
    <row r="28" spans="1:5" x14ac:dyDescent="0.25">
      <c r="B28">
        <v>-123546</v>
      </c>
      <c r="E28">
        <v>-123546</v>
      </c>
    </row>
    <row r="29" spans="1:5" x14ac:dyDescent="0.25">
      <c r="B29" s="54">
        <f>MAX(B24:B28)</f>
        <v>45678</v>
      </c>
      <c r="E29" s="54">
        <f>MIN(E24:E28)</f>
        <v>-123546</v>
      </c>
    </row>
    <row r="33" spans="1:11" x14ac:dyDescent="0.25">
      <c r="A33" s="348" t="s">
        <v>670</v>
      </c>
      <c r="B33" s="252"/>
      <c r="C33" s="350">
        <v>4</v>
      </c>
      <c r="D33" s="351">
        <v>5</v>
      </c>
      <c r="E33" t="s">
        <v>671</v>
      </c>
    </row>
    <row r="34" spans="1:11" s="27" customFormat="1" ht="15.75" x14ac:dyDescent="0.25">
      <c r="A34"/>
      <c r="B34" s="13"/>
      <c r="C34" s="4"/>
      <c r="D34" s="14">
        <v>3</v>
      </c>
      <c r="E34"/>
      <c r="F34"/>
      <c r="G34"/>
      <c r="H34"/>
      <c r="I34"/>
      <c r="J34"/>
      <c r="K34"/>
    </row>
    <row r="35" spans="1:11" x14ac:dyDescent="0.25">
      <c r="B35" s="13">
        <v>1</v>
      </c>
      <c r="C35" s="4"/>
      <c r="D35" s="14">
        <v>1</v>
      </c>
    </row>
    <row r="36" spans="1:11" x14ac:dyDescent="0.25">
      <c r="B36" s="15"/>
      <c r="C36" s="16">
        <v>24</v>
      </c>
      <c r="D36" s="17"/>
    </row>
    <row r="37" spans="1:11" x14ac:dyDescent="0.25">
      <c r="B37" s="349">
        <f>COUNT(B33:D36)</f>
        <v>6</v>
      </c>
    </row>
    <row r="41" spans="1:11" x14ac:dyDescent="0.25">
      <c r="A41" s="348" t="s">
        <v>672</v>
      </c>
      <c r="B41" s="252" t="s">
        <v>675</v>
      </c>
      <c r="C41" s="350" t="s">
        <v>790</v>
      </c>
      <c r="D41" s="351"/>
      <c r="E41" s="391" t="s">
        <v>792</v>
      </c>
    </row>
    <row r="42" spans="1:11" x14ac:dyDescent="0.25">
      <c r="B42" s="13">
        <v>4</v>
      </c>
      <c r="C42" s="4">
        <v>6</v>
      </c>
      <c r="D42" s="14" t="s">
        <v>791</v>
      </c>
    </row>
    <row r="43" spans="1:11" x14ac:dyDescent="0.25">
      <c r="B43" s="13"/>
      <c r="C43" s="4"/>
      <c r="D43" s="14">
        <v>8</v>
      </c>
    </row>
    <row r="44" spans="1:11" x14ac:dyDescent="0.25">
      <c r="B44" s="13">
        <v>0</v>
      </c>
      <c r="C44" s="4" t="s">
        <v>674</v>
      </c>
      <c r="D44" s="14"/>
    </row>
    <row r="45" spans="1:11" x14ac:dyDescent="0.25">
      <c r="B45" s="15"/>
      <c r="C45" s="16" t="s">
        <v>149</v>
      </c>
      <c r="D45" s="17"/>
    </row>
    <row r="46" spans="1:11" x14ac:dyDescent="0.25">
      <c r="B46" s="349">
        <f>COUNTA(B41:D45)</f>
        <v>9</v>
      </c>
    </row>
    <row r="48" spans="1:11" x14ac:dyDescent="0.25">
      <c r="A48" s="348" t="s">
        <v>676</v>
      </c>
      <c r="B48" s="252"/>
      <c r="C48" s="350"/>
      <c r="D48" s="351"/>
      <c r="F48" s="348" t="s">
        <v>676</v>
      </c>
      <c r="G48" s="252"/>
      <c r="H48" s="350"/>
      <c r="I48" s="351"/>
    </row>
    <row r="49" spans="1:9" x14ac:dyDescent="0.25">
      <c r="B49" s="13"/>
      <c r="C49" s="4">
        <v>7</v>
      </c>
      <c r="D49" s="14">
        <v>6</v>
      </c>
      <c r="G49" s="13"/>
      <c r="H49" s="4">
        <v>7</v>
      </c>
      <c r="I49" s="14" t="s">
        <v>673</v>
      </c>
    </row>
    <row r="50" spans="1:9" x14ac:dyDescent="0.25">
      <c r="B50" s="13">
        <v>7</v>
      </c>
      <c r="C50" s="4">
        <v>8</v>
      </c>
      <c r="D50" s="14">
        <v>7</v>
      </c>
      <c r="G50" s="13" t="s">
        <v>673</v>
      </c>
      <c r="H50" s="4">
        <v>8</v>
      </c>
      <c r="I50" s="14" t="s">
        <v>677</v>
      </c>
    </row>
    <row r="51" spans="1:9" x14ac:dyDescent="0.25">
      <c r="B51" s="13">
        <v>7</v>
      </c>
      <c r="C51" s="4"/>
      <c r="D51" s="14"/>
      <c r="G51" s="13" t="s">
        <v>673</v>
      </c>
      <c r="H51" s="4"/>
      <c r="I51" s="14"/>
    </row>
    <row r="52" spans="1:9" x14ac:dyDescent="0.25">
      <c r="B52" s="13"/>
      <c r="C52" s="4"/>
      <c r="D52" s="14">
        <v>7</v>
      </c>
      <c r="G52" s="13"/>
      <c r="H52" s="4"/>
      <c r="I52" s="14" t="s">
        <v>673</v>
      </c>
    </row>
    <row r="53" spans="1:9" x14ac:dyDescent="0.25">
      <c r="B53" s="15"/>
      <c r="C53" s="16"/>
      <c r="D53" s="17"/>
      <c r="G53" s="15"/>
      <c r="H53" s="16"/>
      <c r="I53" s="17"/>
    </row>
    <row r="54" spans="1:9" x14ac:dyDescent="0.25">
      <c r="B54" s="349">
        <f>COUNTIF(B48:D53,7)</f>
        <v>5</v>
      </c>
      <c r="G54" s="349">
        <f>COUNTIF(G48:I53,"Cat")</f>
        <v>4</v>
      </c>
    </row>
    <row r="57" spans="1:9" x14ac:dyDescent="0.25">
      <c r="A57" s="348" t="s">
        <v>676</v>
      </c>
      <c r="B57" s="252" t="s">
        <v>632</v>
      </c>
      <c r="C57" s="351">
        <v>32</v>
      </c>
    </row>
    <row r="58" spans="1:9" x14ac:dyDescent="0.25">
      <c r="B58" s="13" t="s">
        <v>632</v>
      </c>
      <c r="C58" s="14">
        <v>54</v>
      </c>
    </row>
    <row r="59" spans="1:9" x14ac:dyDescent="0.25">
      <c r="B59" s="13" t="s">
        <v>678</v>
      </c>
      <c r="C59" s="14">
        <v>62</v>
      </c>
    </row>
    <row r="60" spans="1:9" x14ac:dyDescent="0.25">
      <c r="B60" s="13" t="s">
        <v>679</v>
      </c>
      <c r="C60" s="14">
        <v>12</v>
      </c>
    </row>
    <row r="61" spans="1:9" x14ac:dyDescent="0.25">
      <c r="B61" s="13" t="s">
        <v>632</v>
      </c>
      <c r="C61" s="14">
        <v>54</v>
      </c>
    </row>
    <row r="62" spans="1:9" x14ac:dyDescent="0.25">
      <c r="B62" s="13" t="s">
        <v>679</v>
      </c>
      <c r="C62" s="14">
        <v>36</v>
      </c>
    </row>
    <row r="63" spans="1:9" x14ac:dyDescent="0.25">
      <c r="B63" s="15" t="s">
        <v>678</v>
      </c>
      <c r="C63" s="17">
        <v>54</v>
      </c>
    </row>
    <row r="64" spans="1:9" x14ac:dyDescent="0.25">
      <c r="B64" s="349">
        <f>COUNTIF(B57:B63,"Apples")</f>
        <v>3</v>
      </c>
      <c r="C64" t="s">
        <v>632</v>
      </c>
    </row>
    <row r="65" spans="1:3" x14ac:dyDescent="0.25">
      <c r="B65" s="349">
        <f>COUNTIF(B57:B63,B59)</f>
        <v>2</v>
      </c>
      <c r="C65" t="s">
        <v>680</v>
      </c>
    </row>
    <row r="66" spans="1:3" x14ac:dyDescent="0.25">
      <c r="B66" s="349">
        <f>COUNTIF(B57:B63,B58)+COUNTIF(B57:B63,B59)</f>
        <v>5</v>
      </c>
      <c r="C66" t="s">
        <v>681</v>
      </c>
    </row>
    <row r="67" spans="1:3" x14ac:dyDescent="0.25">
      <c r="B67" s="349">
        <f>COUNTIF(C57:C63,"&gt;40")</f>
        <v>4</v>
      </c>
      <c r="C67" t="s">
        <v>682</v>
      </c>
    </row>
    <row r="68" spans="1:3" x14ac:dyDescent="0.25">
      <c r="B68" s="349">
        <f>COUNTIF(C57:C63,"&lt;&gt;"&amp;C61)</f>
        <v>4</v>
      </c>
      <c r="C68" t="s">
        <v>683</v>
      </c>
    </row>
    <row r="69" spans="1:3" x14ac:dyDescent="0.25">
      <c r="B69" s="349">
        <f>COUNTIF(C57:C63,"&gt;=30")-COUNTIF(C57:C63,"&gt;50")</f>
        <v>2</v>
      </c>
      <c r="C69" t="s">
        <v>684</v>
      </c>
    </row>
    <row r="73" spans="1:3" x14ac:dyDescent="0.25">
      <c r="A73" s="347" t="s">
        <v>685</v>
      </c>
      <c r="B73">
        <v>2</v>
      </c>
    </row>
    <row r="74" spans="1:3" x14ac:dyDescent="0.25">
      <c r="B74">
        <v>7</v>
      </c>
    </row>
    <row r="75" spans="1:3" x14ac:dyDescent="0.25">
      <c r="B75">
        <v>15</v>
      </c>
    </row>
    <row r="76" spans="1:3" x14ac:dyDescent="0.25">
      <c r="B76">
        <v>13</v>
      </c>
    </row>
    <row r="77" spans="1:3" x14ac:dyDescent="0.25">
      <c r="B77">
        <v>16</v>
      </c>
    </row>
    <row r="78" spans="1:3" x14ac:dyDescent="0.25">
      <c r="B78" s="54">
        <f>MEDIAN(B72:B77)</f>
        <v>13</v>
      </c>
    </row>
    <row r="82" spans="1:2" x14ac:dyDescent="0.25">
      <c r="A82" s="347" t="s">
        <v>686</v>
      </c>
      <c r="B82">
        <v>21</v>
      </c>
    </row>
    <row r="83" spans="1:2" x14ac:dyDescent="0.25">
      <c r="B83">
        <v>45</v>
      </c>
    </row>
    <row r="84" spans="1:2" x14ac:dyDescent="0.25">
      <c r="B84">
        <v>12</v>
      </c>
    </row>
    <row r="85" spans="1:2" x14ac:dyDescent="0.25">
      <c r="B85">
        <v>21</v>
      </c>
    </row>
    <row r="86" spans="1:2" x14ac:dyDescent="0.25">
      <c r="B86">
        <v>65</v>
      </c>
    </row>
    <row r="87" spans="1:2" x14ac:dyDescent="0.25">
      <c r="B87">
        <v>35</v>
      </c>
    </row>
    <row r="88" spans="1:2" x14ac:dyDescent="0.25">
      <c r="B88">
        <v>12</v>
      </c>
    </row>
    <row r="89" spans="1:2" x14ac:dyDescent="0.25">
      <c r="B89" s="54">
        <f>_xlfn.MODE.SNGL(B82:B88)</f>
        <v>21</v>
      </c>
    </row>
    <row r="90" spans="1:2" x14ac:dyDescent="0.25">
      <c r="B90" s="353"/>
    </row>
    <row r="93" spans="1:2" x14ac:dyDescent="0.25">
      <c r="A93" s="347" t="s">
        <v>687</v>
      </c>
      <c r="B93">
        <v>45</v>
      </c>
    </row>
    <row r="94" spans="1:2" x14ac:dyDescent="0.25">
      <c r="B94">
        <v>87</v>
      </c>
    </row>
    <row r="95" spans="1:2" x14ac:dyDescent="0.25">
      <c r="B95">
        <v>2</v>
      </c>
    </row>
    <row r="96" spans="1:2" x14ac:dyDescent="0.25">
      <c r="B96">
        <v>12</v>
      </c>
    </row>
    <row r="97" spans="2:3" x14ac:dyDescent="0.25">
      <c r="B97">
        <v>65</v>
      </c>
    </row>
    <row r="98" spans="2:3" x14ac:dyDescent="0.25">
      <c r="B98">
        <v>32</v>
      </c>
    </row>
    <row r="99" spans="2:3" x14ac:dyDescent="0.25">
      <c r="B99" s="54">
        <f>SMALL(B93:B98,3)</f>
        <v>32</v>
      </c>
      <c r="C99" t="s">
        <v>688</v>
      </c>
    </row>
  </sheetData>
  <mergeCells count="2">
    <mergeCell ref="C2:D2"/>
    <mergeCell ref="A5:B5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K58"/>
  <sheetViews>
    <sheetView zoomScaleNormal="100" workbookViewId="0">
      <pane ySplit="5" topLeftCell="A6" activePane="bottomLeft" state="frozen"/>
      <selection pane="bottomLeft" activeCell="A16" sqref="A16"/>
    </sheetView>
  </sheetViews>
  <sheetFormatPr defaultRowHeight="15" x14ac:dyDescent="0.25"/>
  <cols>
    <col min="1" max="1" width="16.5703125" customWidth="1"/>
    <col min="2" max="2" width="16.28515625" bestFit="1" customWidth="1"/>
    <col min="3" max="3" width="18.140625" customWidth="1"/>
    <col min="4" max="4" width="19" bestFit="1" customWidth="1"/>
    <col min="5" max="5" width="25.5703125" bestFit="1" customWidth="1"/>
  </cols>
  <sheetData>
    <row r="1" spans="1:6" s="21" customFormat="1" ht="5.25" customHeight="1" thickBot="1" x14ac:dyDescent="0.3"/>
    <row r="2" spans="1:6" s="21" customFormat="1" ht="36" customHeight="1" thickBot="1" x14ac:dyDescent="0.3">
      <c r="C2" s="449" t="s">
        <v>689</v>
      </c>
      <c r="D2" s="451"/>
    </row>
    <row r="3" spans="1:6" s="21" customFormat="1" ht="15.75" customHeight="1" x14ac:dyDescent="0.25">
      <c r="A3" s="22"/>
    </row>
    <row r="4" spans="1:6" ht="15.75" thickBot="1" x14ac:dyDescent="0.3">
      <c r="A4" s="3"/>
    </row>
    <row r="5" spans="1:6" s="25" customFormat="1" ht="15.75" thickBot="1" x14ac:dyDescent="0.3">
      <c r="A5" s="393"/>
      <c r="B5" s="394"/>
    </row>
    <row r="6" spans="1:6" x14ac:dyDescent="0.25">
      <c r="A6" s="352" t="s">
        <v>690</v>
      </c>
      <c r="C6" s="40" t="s">
        <v>335</v>
      </c>
      <c r="D6" s="40" t="s">
        <v>698</v>
      </c>
      <c r="E6" s="40" t="s">
        <v>699</v>
      </c>
      <c r="F6" s="40" t="s">
        <v>129</v>
      </c>
    </row>
    <row r="7" spans="1:6" x14ac:dyDescent="0.25">
      <c r="A7" s="346"/>
      <c r="B7" s="4"/>
      <c r="C7" t="s">
        <v>691</v>
      </c>
      <c r="D7" t="s">
        <v>692</v>
      </c>
      <c r="E7" t="s">
        <v>693</v>
      </c>
      <c r="F7" s="59">
        <v>32</v>
      </c>
    </row>
    <row r="8" spans="1:6" x14ac:dyDescent="0.25">
      <c r="C8" t="s">
        <v>149</v>
      </c>
      <c r="D8" t="s">
        <v>694</v>
      </c>
      <c r="E8" t="s">
        <v>695</v>
      </c>
      <c r="F8" s="59">
        <v>45</v>
      </c>
    </row>
    <row r="9" spans="1:6" x14ac:dyDescent="0.25">
      <c r="C9" t="s">
        <v>150</v>
      </c>
      <c r="D9" t="s">
        <v>696</v>
      </c>
      <c r="E9" t="s">
        <v>697</v>
      </c>
      <c r="F9" s="59">
        <v>65</v>
      </c>
    </row>
    <row r="11" spans="1:6" x14ac:dyDescent="0.25">
      <c r="B11" s="354" t="str">
        <f>CONCATENATE(C7," ",D7)</f>
        <v>Tom Treanor</v>
      </c>
    </row>
    <row r="12" spans="1:6" x14ac:dyDescent="0.25">
      <c r="B12" s="463" t="str">
        <f>CONCATENATE(C8," ",D8," from ",E8," owes €",F8,".")</f>
        <v>Mary McKenna from Clones owes €45.</v>
      </c>
      <c r="C12" s="463"/>
      <c r="D12" s="463"/>
    </row>
    <row r="13" spans="1:6" x14ac:dyDescent="0.25">
      <c r="B13" s="76" t="str">
        <f>C7&amp;" "&amp;D7</f>
        <v>Tom Treanor</v>
      </c>
      <c r="C13" t="s">
        <v>700</v>
      </c>
    </row>
    <row r="16" spans="1:6" x14ac:dyDescent="0.25">
      <c r="A16" s="347" t="s">
        <v>701</v>
      </c>
      <c r="B16" t="s">
        <v>149</v>
      </c>
      <c r="C16" s="76" t="str">
        <f>LEFT(B16)</f>
        <v>M</v>
      </c>
    </row>
    <row r="17" spans="1:3" x14ac:dyDescent="0.25">
      <c r="B17" t="s">
        <v>703</v>
      </c>
      <c r="C17" s="76" t="str">
        <f>LEFT(B17,2)</f>
        <v>Mr</v>
      </c>
    </row>
    <row r="18" spans="1:3" x14ac:dyDescent="0.25">
      <c r="B18" t="s">
        <v>702</v>
      </c>
      <c r="C18" s="76" t="str">
        <f>LEFT(B18,4)</f>
        <v>Sale</v>
      </c>
    </row>
    <row r="22" spans="1:3" x14ac:dyDescent="0.25">
      <c r="A22" s="347" t="s">
        <v>704</v>
      </c>
      <c r="B22" t="s">
        <v>705</v>
      </c>
      <c r="C22" s="76" t="str">
        <f>LOWER(B22)</f>
        <v>alphabet soup</v>
      </c>
    </row>
    <row r="23" spans="1:3" x14ac:dyDescent="0.25">
      <c r="B23" t="s">
        <v>706</v>
      </c>
      <c r="C23" s="76" t="str">
        <f t="shared" ref="C23:C24" si="0">LOWER(B23)</f>
        <v>sara</v>
      </c>
    </row>
    <row r="24" spans="1:3" x14ac:dyDescent="0.25">
      <c r="B24" t="s">
        <v>707</v>
      </c>
      <c r="C24" s="76" t="str">
        <f t="shared" si="0"/>
        <v>three 3</v>
      </c>
    </row>
    <row r="28" spans="1:3" x14ac:dyDescent="0.25">
      <c r="A28" s="347" t="s">
        <v>708</v>
      </c>
      <c r="B28" t="s">
        <v>709</v>
      </c>
      <c r="C28" s="76" t="str">
        <f>MID(B28,7,3)</f>
        <v>340</v>
      </c>
    </row>
    <row r="29" spans="1:3" x14ac:dyDescent="0.25">
      <c r="B29" t="s">
        <v>710</v>
      </c>
      <c r="C29" s="76" t="str">
        <f t="shared" ref="C29:C30" si="1">MID(B29,7,3)</f>
        <v>273</v>
      </c>
    </row>
    <row r="30" spans="1:3" x14ac:dyDescent="0.25">
      <c r="B30" t="s">
        <v>711</v>
      </c>
      <c r="C30" s="76" t="str">
        <f t="shared" si="1"/>
        <v>234</v>
      </c>
    </row>
    <row r="33" spans="1:11" x14ac:dyDescent="0.25">
      <c r="D33" s="356"/>
      <c r="E33" s="356"/>
    </row>
    <row r="34" spans="1:11" s="27" customFormat="1" ht="15.75" x14ac:dyDescent="0.25">
      <c r="A34" s="347" t="s">
        <v>712</v>
      </c>
      <c r="B34" s="464" t="s">
        <v>713</v>
      </c>
      <c r="C34" s="465"/>
      <c r="D34" s="466" t="str">
        <f>PROPER(B34)</f>
        <v>This Sentence Is Not Proper</v>
      </c>
      <c r="E34" s="467"/>
      <c r="F34"/>
      <c r="G34"/>
      <c r="H34"/>
      <c r="I34"/>
      <c r="J34"/>
      <c r="K34"/>
    </row>
    <row r="35" spans="1:11" x14ac:dyDescent="0.25">
      <c r="B35" t="s">
        <v>714</v>
      </c>
      <c r="D35" s="76" t="str">
        <f>PROPER(B35)</f>
        <v xml:space="preserve">Mary Jones </v>
      </c>
    </row>
    <row r="36" spans="1:11" x14ac:dyDescent="0.25">
      <c r="B36" t="s">
        <v>715</v>
      </c>
      <c r="D36" s="76" t="str">
        <f>PROPER(B36)</f>
        <v>15 Green Lane</v>
      </c>
    </row>
    <row r="37" spans="1:11" x14ac:dyDescent="0.25">
      <c r="B37" t="s">
        <v>717</v>
      </c>
      <c r="D37" s="76" t="str">
        <f>PROPER(B37)</f>
        <v>Trial Balance</v>
      </c>
    </row>
    <row r="41" spans="1:11" x14ac:dyDescent="0.25">
      <c r="A41" s="347" t="s">
        <v>716</v>
      </c>
      <c r="B41" t="s">
        <v>718</v>
      </c>
      <c r="C41" s="76" t="str">
        <f>RIGHT(B41,5)</f>
        <v>Price</v>
      </c>
    </row>
    <row r="42" spans="1:11" x14ac:dyDescent="0.25">
      <c r="B42" s="357" t="s">
        <v>720</v>
      </c>
      <c r="C42" s="76" t="str">
        <f>RIGHT(B42)</f>
        <v>n</v>
      </c>
    </row>
    <row r="43" spans="1:11" x14ac:dyDescent="0.25">
      <c r="B43" t="s">
        <v>719</v>
      </c>
      <c r="C43" s="76" t="str">
        <f>RIGHT(B43,5)</f>
        <v>miles</v>
      </c>
    </row>
    <row r="46" spans="1:11" x14ac:dyDescent="0.25">
      <c r="C46" s="353"/>
    </row>
    <row r="47" spans="1:11" x14ac:dyDescent="0.25">
      <c r="A47" s="347" t="s">
        <v>721</v>
      </c>
      <c r="B47" t="s">
        <v>722</v>
      </c>
    </row>
    <row r="48" spans="1:11" x14ac:dyDescent="0.25">
      <c r="B48" s="463" t="str">
        <f>TRIM(B47)</f>
        <v>When text has spaces that are not needed use TRIM!</v>
      </c>
      <c r="C48" s="463"/>
      <c r="D48" s="463"/>
    </row>
    <row r="52" spans="1:4" x14ac:dyDescent="0.25">
      <c r="A52" s="347" t="s">
        <v>723</v>
      </c>
      <c r="B52" t="s">
        <v>724</v>
      </c>
      <c r="C52" s="76" t="str">
        <f>UPPER(B52)</f>
        <v>INCOME TAX</v>
      </c>
    </row>
    <row r="53" spans="1:4" x14ac:dyDescent="0.25">
      <c r="B53" t="s">
        <v>725</v>
      </c>
      <c r="C53" s="76" t="str">
        <f t="shared" ref="C53:C54" si="2">UPPER(B53)</f>
        <v>GREEN LANE</v>
      </c>
    </row>
    <row r="54" spans="1:4" x14ac:dyDescent="0.25">
      <c r="B54" t="s">
        <v>726</v>
      </c>
      <c r="C54" s="76" t="str">
        <f t="shared" si="2"/>
        <v>MARY JONES</v>
      </c>
    </row>
    <row r="57" spans="1:4" x14ac:dyDescent="0.25">
      <c r="D57" t="s">
        <v>505</v>
      </c>
    </row>
    <row r="58" spans="1:4" x14ac:dyDescent="0.25">
      <c r="A58" s="347" t="s">
        <v>727</v>
      </c>
      <c r="B58" t="s">
        <v>728</v>
      </c>
      <c r="C58" s="76" t="str">
        <f>REPT(B58,3)</f>
        <v xml:space="preserve">James James James </v>
      </c>
    </row>
  </sheetData>
  <mergeCells count="6">
    <mergeCell ref="B48:D48"/>
    <mergeCell ref="C2:D2"/>
    <mergeCell ref="A5:B5"/>
    <mergeCell ref="B12:D12"/>
    <mergeCell ref="B34:C34"/>
    <mergeCell ref="D34:E34"/>
  </mergeCells>
  <pageMargins left="0.7" right="0.7" top="0.75" bottom="0.75" header="0.3" footer="0.3"/>
  <pageSetup orientation="portrait" r:id="rId1"/>
  <ignoredErrors>
    <ignoredError sqref="C42" formula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161"/>
  <sheetViews>
    <sheetView zoomScale="115" zoomScaleNormal="115" workbookViewId="0">
      <pane ySplit="5" topLeftCell="A45" activePane="bottomLeft" state="frozen"/>
      <selection pane="bottomLeft" activeCell="D64" sqref="D64"/>
    </sheetView>
  </sheetViews>
  <sheetFormatPr defaultRowHeight="15" x14ac:dyDescent="0.25"/>
  <cols>
    <col min="1" max="1" width="15.28515625" customWidth="1"/>
    <col min="2" max="2" width="2" customWidth="1"/>
    <col min="3" max="3" width="59" customWidth="1"/>
    <col min="4" max="4" width="20.42578125" customWidth="1"/>
    <col min="5" max="5" width="25.5703125" customWidth="1"/>
    <col min="6" max="6" width="27.140625" bestFit="1" customWidth="1"/>
    <col min="7" max="7" width="11.140625" customWidth="1"/>
    <col min="8" max="8" width="9.140625" customWidth="1"/>
    <col min="9" max="9" width="13.42578125" customWidth="1"/>
  </cols>
  <sheetData>
    <row r="1" spans="1:7" s="21" customFormat="1" ht="5.25" customHeight="1" thickBot="1" x14ac:dyDescent="0.3"/>
    <row r="2" spans="1:7" s="21" customFormat="1" ht="36" customHeight="1" thickBot="1" x14ac:dyDescent="0.3">
      <c r="C2" s="23" t="s">
        <v>60</v>
      </c>
    </row>
    <row r="3" spans="1:7" s="21" customFormat="1" ht="15.75" customHeight="1" x14ac:dyDescent="0.25">
      <c r="A3" s="22"/>
    </row>
    <row r="4" spans="1:7" ht="15.75" thickBot="1" x14ac:dyDescent="0.3">
      <c r="A4" s="3"/>
    </row>
    <row r="5" spans="1:7" s="25" customFormat="1" ht="15.75" thickBot="1" x14ac:dyDescent="0.3">
      <c r="A5" s="393" t="s">
        <v>27</v>
      </c>
      <c r="B5" s="394"/>
      <c r="C5" s="25" t="s">
        <v>26</v>
      </c>
      <c r="D5" s="25" t="s">
        <v>22</v>
      </c>
      <c r="E5" s="25" t="s">
        <v>21</v>
      </c>
    </row>
    <row r="7" spans="1:7" x14ac:dyDescent="0.25">
      <c r="A7" s="347" t="s">
        <v>83</v>
      </c>
      <c r="C7" s="40" t="s">
        <v>86</v>
      </c>
    </row>
    <row r="8" spans="1:7" ht="17.25" customHeight="1" thickBot="1" x14ac:dyDescent="0.3"/>
    <row r="9" spans="1:7" ht="17.25" customHeight="1" x14ac:dyDescent="0.25">
      <c r="A9" s="126" t="s">
        <v>730</v>
      </c>
      <c r="C9" s="471" t="s">
        <v>246</v>
      </c>
      <c r="D9" s="472"/>
    </row>
    <row r="10" spans="1:7" ht="17.25" customHeight="1" x14ac:dyDescent="0.25"/>
    <row r="11" spans="1:7" ht="17.25" customHeight="1" x14ac:dyDescent="0.25">
      <c r="C11" s="117" t="s">
        <v>247</v>
      </c>
      <c r="D11" s="117" t="s">
        <v>248</v>
      </c>
      <c r="E11" s="118"/>
      <c r="F11" s="117" t="s">
        <v>249</v>
      </c>
      <c r="G11" s="119">
        <v>20000</v>
      </c>
    </row>
    <row r="12" spans="1:7" ht="17.25" customHeight="1" x14ac:dyDescent="0.25">
      <c r="C12" s="13"/>
      <c r="D12" s="4"/>
      <c r="E12" s="4"/>
      <c r="F12" s="117" t="s">
        <v>250</v>
      </c>
      <c r="G12" s="120">
        <v>5000</v>
      </c>
    </row>
    <row r="13" spans="1:7" ht="17.25" customHeight="1" x14ac:dyDescent="0.25">
      <c r="C13" s="13"/>
      <c r="D13" s="4"/>
      <c r="E13" s="4"/>
      <c r="F13" s="121" t="s">
        <v>251</v>
      </c>
      <c r="G13" s="122">
        <v>5</v>
      </c>
    </row>
    <row r="14" spans="1:7" ht="17.25" customHeight="1" x14ac:dyDescent="0.25">
      <c r="C14" s="13"/>
      <c r="D14" s="4"/>
      <c r="E14" s="4"/>
      <c r="F14" s="4"/>
      <c r="G14" s="14"/>
    </row>
    <row r="15" spans="1:7" ht="17.25" customHeight="1" x14ac:dyDescent="0.25">
      <c r="C15" s="123" t="s">
        <v>252</v>
      </c>
      <c r="D15" s="124">
        <f>DB($G$11,$G$12,$G$13,1)</f>
        <v>4840</v>
      </c>
      <c r="E15" s="464" t="s">
        <v>253</v>
      </c>
      <c r="F15" s="474"/>
      <c r="G15" s="124">
        <f>G11-D15</f>
        <v>15160</v>
      </c>
    </row>
    <row r="16" spans="1:7" ht="17.25" customHeight="1" x14ac:dyDescent="0.25">
      <c r="C16" s="123" t="s">
        <v>254</v>
      </c>
      <c r="D16" s="124">
        <f>DB($G$11,$G$12,$G$13,2)</f>
        <v>3668.72</v>
      </c>
      <c r="E16" s="464" t="s">
        <v>255</v>
      </c>
      <c r="F16" s="474"/>
      <c r="G16" s="124">
        <f>G15-D16</f>
        <v>11491.28</v>
      </c>
    </row>
    <row r="17" spans="1:7" ht="17.25" customHeight="1" x14ac:dyDescent="0.25">
      <c r="C17" s="123" t="s">
        <v>256</v>
      </c>
      <c r="D17" s="124">
        <f>DB($G$11,$G$12,$G$13,3)</f>
        <v>2780.88976</v>
      </c>
      <c r="E17" s="464" t="s">
        <v>257</v>
      </c>
      <c r="F17" s="474"/>
      <c r="G17" s="124">
        <f>G16-D17</f>
        <v>8710.3902400000006</v>
      </c>
    </row>
    <row r="18" spans="1:7" ht="17.25" customHeight="1" x14ac:dyDescent="0.25">
      <c r="C18" s="123" t="s">
        <v>258</v>
      </c>
      <c r="D18" s="124">
        <f>DB($G$11,$G$12,$G$13,4)</f>
        <v>2107.9144380800003</v>
      </c>
      <c r="E18" s="464" t="s">
        <v>259</v>
      </c>
      <c r="F18" s="474"/>
      <c r="G18" s="124">
        <f>G17-D18</f>
        <v>6602.4758019199999</v>
      </c>
    </row>
    <row r="19" spans="1:7" ht="17.25" customHeight="1" x14ac:dyDescent="0.25">
      <c r="C19" s="125" t="s">
        <v>260</v>
      </c>
      <c r="D19" s="124">
        <f>DB($G$11,$G$12,$G$13,5)</f>
        <v>1597.7991440646399</v>
      </c>
      <c r="E19" s="475" t="s">
        <v>261</v>
      </c>
      <c r="F19" s="476"/>
      <c r="G19" s="124">
        <f>G18-D19</f>
        <v>5004.6766578553597</v>
      </c>
    </row>
    <row r="20" spans="1:7" ht="17.25" customHeight="1" thickBot="1" x14ac:dyDescent="0.3"/>
    <row r="21" spans="1:7" ht="17.25" customHeight="1" x14ac:dyDescent="0.25">
      <c r="A21" s="126" t="s">
        <v>262</v>
      </c>
      <c r="C21" s="471" t="s">
        <v>246</v>
      </c>
      <c r="D21" s="472"/>
    </row>
    <row r="22" spans="1:7" ht="17.25" customHeight="1" x14ac:dyDescent="0.25"/>
    <row r="23" spans="1:7" ht="17.25" customHeight="1" x14ac:dyDescent="0.25">
      <c r="C23" s="477" t="s">
        <v>263</v>
      </c>
      <c r="D23" s="477"/>
      <c r="E23" s="477"/>
      <c r="F23" s="477"/>
      <c r="G23" s="477"/>
    </row>
    <row r="24" spans="1:7" ht="17.25" customHeight="1" x14ac:dyDescent="0.25"/>
    <row r="25" spans="1:7" ht="17.25" customHeight="1" x14ac:dyDescent="0.25">
      <c r="C25" s="127" t="s">
        <v>247</v>
      </c>
      <c r="D25" s="128" t="s">
        <v>264</v>
      </c>
      <c r="E25" s="128" t="s">
        <v>118</v>
      </c>
      <c r="F25" s="128" t="s">
        <v>265</v>
      </c>
      <c r="G25" s="129" t="s">
        <v>266</v>
      </c>
    </row>
    <row r="26" spans="1:7" ht="17.25" customHeight="1" x14ac:dyDescent="0.25">
      <c r="C26" s="130" t="s">
        <v>267</v>
      </c>
      <c r="D26" s="131">
        <v>34500</v>
      </c>
      <c r="E26" s="131">
        <v>120000</v>
      </c>
      <c r="F26" s="131">
        <v>900</v>
      </c>
      <c r="G26" s="122">
        <v>42800</v>
      </c>
    </row>
    <row r="27" spans="1:7" ht="17.25" customHeight="1" x14ac:dyDescent="0.25">
      <c r="C27" s="130" t="s">
        <v>268</v>
      </c>
      <c r="D27" s="131">
        <v>8500</v>
      </c>
      <c r="E27" s="131">
        <v>20000</v>
      </c>
      <c r="F27" s="131">
        <v>300</v>
      </c>
      <c r="G27" s="122">
        <v>12500</v>
      </c>
    </row>
    <row r="28" spans="1:7" ht="17.25" customHeight="1" x14ac:dyDescent="0.25">
      <c r="C28" s="130" t="s">
        <v>269</v>
      </c>
      <c r="D28" s="131">
        <v>5</v>
      </c>
      <c r="E28" s="131">
        <v>8</v>
      </c>
      <c r="F28" s="131">
        <v>4</v>
      </c>
      <c r="G28" s="122">
        <v>6</v>
      </c>
    </row>
    <row r="29" spans="1:7" ht="17.25" customHeight="1" x14ac:dyDescent="0.25">
      <c r="C29" s="13"/>
      <c r="D29" s="4"/>
      <c r="E29" s="4"/>
      <c r="F29" s="4"/>
      <c r="G29" s="14"/>
    </row>
    <row r="30" spans="1:7" ht="17.25" customHeight="1" x14ac:dyDescent="0.25">
      <c r="C30" s="130" t="s">
        <v>252</v>
      </c>
      <c r="D30" s="124">
        <f>DB($D$26,$D$27,$D$28,1)</f>
        <v>8418</v>
      </c>
      <c r="E30" s="124">
        <f>DB($E$26,$E$27,$E$28,1)</f>
        <v>24120</v>
      </c>
      <c r="F30" s="124">
        <f>DB($F$26,$F$27,$F$28,1)</f>
        <v>216</v>
      </c>
      <c r="G30" s="124">
        <f>DB($G$26,$G$27,$G$28,1)</f>
        <v>7918</v>
      </c>
    </row>
    <row r="31" spans="1:7" ht="17.25" customHeight="1" x14ac:dyDescent="0.25">
      <c r="C31" s="130" t="s">
        <v>254</v>
      </c>
      <c r="D31" s="124">
        <f>DB($D$26,$D$27,$D$28,2)</f>
        <v>6364.0079999999998</v>
      </c>
      <c r="E31" s="124">
        <f>DB($E$26,$E$27,$E$28,2)</f>
        <v>19271.88</v>
      </c>
      <c r="F31" s="124">
        <f>DB($F$26,$F$27,$F$28,2)</f>
        <v>164.16</v>
      </c>
      <c r="G31" s="124">
        <f>DB($G$26,$G$27,$G$28,2)</f>
        <v>6453.17</v>
      </c>
    </row>
    <row r="32" spans="1:7" ht="17.25" customHeight="1" x14ac:dyDescent="0.25">
      <c r="C32" s="130" t="s">
        <v>256</v>
      </c>
      <c r="D32" s="124">
        <f>DB($D$26,$D$27,$D$28,3)</f>
        <v>4811.1900479999995</v>
      </c>
      <c r="E32" s="124">
        <f>DB($E$26,$E$27,$E$28,3)</f>
        <v>15398.232120000001</v>
      </c>
      <c r="F32" s="124">
        <f>DB($F$26,$F$27,$F$28,3)</f>
        <v>124.7616</v>
      </c>
      <c r="G32" s="124">
        <f>DB($G$26,$G$27,$G$28,3)</f>
        <v>5259.3335500000003</v>
      </c>
    </row>
    <row r="33" spans="1:7" ht="17.25" customHeight="1" x14ac:dyDescent="0.25">
      <c r="C33" s="130" t="s">
        <v>258</v>
      </c>
      <c r="D33" s="124">
        <f>DB($D$26,$D$27,$D$28,4)</f>
        <v>3637.2596762879994</v>
      </c>
      <c r="E33" s="124">
        <f>DB($E$26,$E$27,$E$28,4)</f>
        <v>12303.18746388</v>
      </c>
      <c r="F33" s="124">
        <f>DB($F$26,$F$27,$F$28,4)</f>
        <v>94.818816000000012</v>
      </c>
      <c r="G33" s="124">
        <f>DB($G$26,$G$27,$G$28,4)</f>
        <v>4286.3568432500006</v>
      </c>
    </row>
    <row r="34" spans="1:7" ht="17.25" customHeight="1" x14ac:dyDescent="0.25">
      <c r="C34" s="130" t="s">
        <v>260</v>
      </c>
      <c r="D34" s="124">
        <f>DB($D$26,$D$27,$D$28,5)</f>
        <v>2749.7683152737277</v>
      </c>
      <c r="E34" s="124">
        <f>DB($E$26,$E$27,$E$28,5)</f>
        <v>9830.2467836401192</v>
      </c>
      <c r="F34" s="4"/>
      <c r="G34" s="124">
        <f>DB($G$26,$G$27,$G$28,5)</f>
        <v>3493.3808272487504</v>
      </c>
    </row>
    <row r="35" spans="1:7" ht="17.25" customHeight="1" x14ac:dyDescent="0.25">
      <c r="C35" s="130" t="s">
        <v>270</v>
      </c>
      <c r="D35" s="4"/>
      <c r="E35" s="124">
        <f>DB($E$26,$E$27,$E$28,6)</f>
        <v>7854.3671801284554</v>
      </c>
      <c r="F35" s="4"/>
      <c r="G35" s="124">
        <f>DB($G$26,$G$27,$G$28,6)</f>
        <v>2847.1053742077315</v>
      </c>
    </row>
    <row r="36" spans="1:7" ht="17.25" customHeight="1" x14ac:dyDescent="0.25">
      <c r="C36" s="130" t="s">
        <v>271</v>
      </c>
      <c r="D36" s="4"/>
      <c r="E36" s="124">
        <f>DB($E$26,$E$27,$E$28,7)</f>
        <v>6275.6393769226361</v>
      </c>
      <c r="F36" s="4"/>
      <c r="G36" s="14"/>
    </row>
    <row r="37" spans="1:7" ht="17.25" customHeight="1" thickBot="1" x14ac:dyDescent="0.3">
      <c r="C37" s="130" t="s">
        <v>272</v>
      </c>
      <c r="D37" s="4"/>
      <c r="E37" s="124">
        <f>DB($E$26,$E$27,$E$28,8)</f>
        <v>5014.2358621611857</v>
      </c>
      <c r="F37" s="4"/>
      <c r="G37" s="14"/>
    </row>
    <row r="38" spans="1:7" ht="17.25" customHeight="1" thickBot="1" x14ac:dyDescent="0.3">
      <c r="C38" s="132" t="s">
        <v>273</v>
      </c>
      <c r="D38" s="133">
        <f>SUM(D30:D37)+D27</f>
        <v>34480.22603956172</v>
      </c>
      <c r="E38" s="134">
        <f>SUM(E30:E37)+E27</f>
        <v>120067.78878673239</v>
      </c>
      <c r="F38" s="134">
        <f>SUM(F30:F37)+F27</f>
        <v>899.74041599999998</v>
      </c>
      <c r="G38" s="135">
        <f>SUM(G30:G37)+G27</f>
        <v>42757.346594706483</v>
      </c>
    </row>
    <row r="39" spans="1:7" ht="17.25" customHeight="1" thickBot="1" x14ac:dyDescent="0.3"/>
    <row r="40" spans="1:7" ht="17.25" customHeight="1" x14ac:dyDescent="0.25">
      <c r="A40" s="126" t="s">
        <v>729</v>
      </c>
      <c r="C40" s="471" t="s">
        <v>246</v>
      </c>
      <c r="D40" s="472"/>
    </row>
    <row r="41" spans="1:7" ht="17.25" customHeight="1" x14ac:dyDescent="0.25"/>
    <row r="42" spans="1:7" x14ac:dyDescent="0.25">
      <c r="C42" s="36" t="s">
        <v>116</v>
      </c>
      <c r="D42" s="36" t="s">
        <v>117</v>
      </c>
      <c r="E42" s="36" t="s">
        <v>118</v>
      </c>
      <c r="F42" s="36" t="s">
        <v>119</v>
      </c>
    </row>
    <row r="43" spans="1:7" x14ac:dyDescent="0.25">
      <c r="C43" s="36" t="s">
        <v>120</v>
      </c>
      <c r="D43" s="43">
        <v>350000</v>
      </c>
      <c r="E43" s="44">
        <v>75000</v>
      </c>
      <c r="F43" s="44">
        <v>220000</v>
      </c>
    </row>
    <row r="44" spans="1:7" x14ac:dyDescent="0.25">
      <c r="C44" s="36" t="s">
        <v>121</v>
      </c>
      <c r="D44" s="45">
        <f>DB(350000,150000,20,20)</f>
        <v>6477.4704035683571</v>
      </c>
      <c r="E44" s="45">
        <f>DB(75000,25000,5,5)</f>
        <v>6143.1295017567754</v>
      </c>
      <c r="F44" s="45">
        <f>DB(220000,30000,4,4)</f>
        <v>19382.932602879999</v>
      </c>
    </row>
    <row r="45" spans="1:7" x14ac:dyDescent="0.25">
      <c r="C45" s="46" t="s">
        <v>122</v>
      </c>
      <c r="D45" s="47">
        <f>D43-D44</f>
        <v>343522.52959643165</v>
      </c>
      <c r="E45" s="47">
        <f>E43-E44</f>
        <v>68856.870498243225</v>
      </c>
      <c r="F45" s="47">
        <f>F43-F44</f>
        <v>200617.06739712</v>
      </c>
    </row>
    <row r="48" spans="1:7" x14ac:dyDescent="0.25">
      <c r="A48" s="347" t="s">
        <v>82</v>
      </c>
      <c r="C48" s="40" t="s">
        <v>84</v>
      </c>
    </row>
    <row r="49" spans="1:6" x14ac:dyDescent="0.25">
      <c r="A49" s="126" t="s">
        <v>730</v>
      </c>
    </row>
    <row r="50" spans="1:6" x14ac:dyDescent="0.25">
      <c r="A50" s="362" t="s">
        <v>37</v>
      </c>
      <c r="B50" s="32"/>
      <c r="C50" s="361" t="s">
        <v>124</v>
      </c>
    </row>
    <row r="51" spans="1:6" x14ac:dyDescent="0.25">
      <c r="A51" s="252">
        <v>0.06</v>
      </c>
      <c r="B51" s="260"/>
      <c r="C51" s="351" t="s">
        <v>91</v>
      </c>
      <c r="D51" s="40" t="s">
        <v>737</v>
      </c>
    </row>
    <row r="52" spans="1:6" x14ac:dyDescent="0.25">
      <c r="A52" s="13">
        <v>10</v>
      </c>
      <c r="B52" s="261"/>
      <c r="C52" s="14" t="s">
        <v>732</v>
      </c>
      <c r="D52" s="40" t="s">
        <v>738</v>
      </c>
    </row>
    <row r="53" spans="1:6" x14ac:dyDescent="0.25">
      <c r="A53" s="13">
        <v>-200</v>
      </c>
      <c r="B53" s="261"/>
      <c r="C53" s="14" t="s">
        <v>733</v>
      </c>
      <c r="D53" s="40" t="s">
        <v>739</v>
      </c>
    </row>
    <row r="54" spans="1:6" x14ac:dyDescent="0.25">
      <c r="A54" s="13">
        <v>-500</v>
      </c>
      <c r="B54" s="261"/>
      <c r="C54" s="14" t="s">
        <v>734</v>
      </c>
      <c r="D54" s="40" t="s">
        <v>740</v>
      </c>
    </row>
    <row r="55" spans="1:6" x14ac:dyDescent="0.25">
      <c r="A55" s="15">
        <v>1</v>
      </c>
      <c r="B55" s="136"/>
      <c r="C55" s="17" t="s">
        <v>735</v>
      </c>
      <c r="D55" s="40" t="s">
        <v>741</v>
      </c>
    </row>
    <row r="56" spans="1:6" x14ac:dyDescent="0.25">
      <c r="F56" s="35"/>
    </row>
    <row r="57" spans="1:6" x14ac:dyDescent="0.25">
      <c r="A57" s="140" t="s">
        <v>79</v>
      </c>
      <c r="B57" s="32"/>
      <c r="C57" s="361" t="s">
        <v>124</v>
      </c>
      <c r="D57" s="40"/>
    </row>
    <row r="58" spans="1:6" x14ac:dyDescent="0.25">
      <c r="A58" s="124">
        <f>FV(A51/12,A52,A53,A54,A55)</f>
        <v>2581.4033740601185</v>
      </c>
      <c r="B58" s="136"/>
      <c r="C58" s="17" t="s">
        <v>736</v>
      </c>
      <c r="D58" s="35"/>
    </row>
    <row r="60" spans="1:6" x14ac:dyDescent="0.25">
      <c r="A60" s="126" t="s">
        <v>262</v>
      </c>
      <c r="C60" s="36" t="s">
        <v>99</v>
      </c>
      <c r="D60" s="358"/>
    </row>
    <row r="61" spans="1:6" x14ac:dyDescent="0.25">
      <c r="C61" s="123" t="s">
        <v>100</v>
      </c>
      <c r="D61" s="358">
        <v>20</v>
      </c>
    </row>
    <row r="62" spans="1:6" x14ac:dyDescent="0.25">
      <c r="C62" s="123" t="s">
        <v>101</v>
      </c>
      <c r="D62" s="359">
        <v>3.2000000000000001E-2</v>
      </c>
    </row>
    <row r="63" spans="1:6" x14ac:dyDescent="0.25">
      <c r="C63" s="123" t="s">
        <v>102</v>
      </c>
      <c r="D63" s="358">
        <v>120</v>
      </c>
    </row>
    <row r="64" spans="1:6" x14ac:dyDescent="0.25">
      <c r="C64" s="36"/>
      <c r="D64" s="124">
        <f>FV(D62/12,D63,-D61)</f>
        <v>2824.0601790184587</v>
      </c>
    </row>
    <row r="66" spans="1:8" x14ac:dyDescent="0.25">
      <c r="D66" s="35"/>
      <c r="F66" s="355"/>
      <c r="G66" s="355"/>
      <c r="H66" s="355"/>
    </row>
    <row r="67" spans="1:8" x14ac:dyDescent="0.25">
      <c r="A67" s="347" t="s">
        <v>130</v>
      </c>
      <c r="C67" s="40" t="s">
        <v>742</v>
      </c>
      <c r="D67" s="35"/>
      <c r="F67" s="355"/>
      <c r="G67" s="355"/>
      <c r="H67" s="355"/>
    </row>
    <row r="68" spans="1:8" x14ac:dyDescent="0.25">
      <c r="A68" s="126" t="s">
        <v>730</v>
      </c>
      <c r="D68" s="35"/>
      <c r="F68" s="355"/>
      <c r="G68" s="355"/>
      <c r="H68" s="355"/>
    </row>
    <row r="69" spans="1:8" x14ac:dyDescent="0.25">
      <c r="A69" s="362" t="s">
        <v>37</v>
      </c>
      <c r="B69" s="32"/>
      <c r="C69" s="361" t="s">
        <v>124</v>
      </c>
      <c r="F69" s="355"/>
      <c r="G69" s="355"/>
      <c r="H69" s="355"/>
    </row>
    <row r="70" spans="1:8" x14ac:dyDescent="0.25">
      <c r="A70" s="252">
        <v>0.1</v>
      </c>
      <c r="B70" s="260"/>
      <c r="C70" s="351" t="s">
        <v>743</v>
      </c>
      <c r="D70" s="40" t="s">
        <v>737</v>
      </c>
      <c r="F70" s="355"/>
      <c r="G70" s="355"/>
      <c r="H70" s="355"/>
    </row>
    <row r="71" spans="1:8" x14ac:dyDescent="0.25">
      <c r="A71" s="363">
        <v>-10000</v>
      </c>
      <c r="B71" s="261"/>
      <c r="C71" s="14" t="s">
        <v>744</v>
      </c>
      <c r="D71" s="40" t="s">
        <v>748</v>
      </c>
      <c r="F71" s="355"/>
      <c r="G71" s="355"/>
      <c r="H71" s="355"/>
    </row>
    <row r="72" spans="1:8" x14ac:dyDescent="0.25">
      <c r="A72" s="363">
        <v>3000</v>
      </c>
      <c r="B72" s="261"/>
      <c r="C72" s="14" t="s">
        <v>746</v>
      </c>
      <c r="D72" s="40" t="s">
        <v>749</v>
      </c>
      <c r="F72" s="355"/>
      <c r="G72" s="355"/>
      <c r="H72" s="355"/>
    </row>
    <row r="73" spans="1:8" x14ac:dyDescent="0.25">
      <c r="A73" s="363">
        <v>4200</v>
      </c>
      <c r="B73" s="261"/>
      <c r="C73" s="14" t="s">
        <v>745</v>
      </c>
      <c r="D73" s="40" t="s">
        <v>750</v>
      </c>
      <c r="F73" s="355"/>
      <c r="G73" s="355"/>
      <c r="H73" s="355"/>
    </row>
    <row r="74" spans="1:8" x14ac:dyDescent="0.25">
      <c r="A74" s="364">
        <v>6800</v>
      </c>
      <c r="B74" s="136"/>
      <c r="C74" s="17" t="s">
        <v>747</v>
      </c>
      <c r="D74" s="40" t="s">
        <v>751</v>
      </c>
      <c r="F74" s="355"/>
      <c r="G74" s="355"/>
      <c r="H74" s="355"/>
    </row>
    <row r="75" spans="1:8" x14ac:dyDescent="0.25">
      <c r="F75" s="355"/>
      <c r="G75" s="355"/>
      <c r="H75" s="355"/>
    </row>
    <row r="76" spans="1:8" x14ac:dyDescent="0.25">
      <c r="A76" s="140" t="s">
        <v>79</v>
      </c>
      <c r="B76" s="32"/>
      <c r="C76" s="361" t="s">
        <v>124</v>
      </c>
      <c r="D76" s="40"/>
      <c r="F76" s="355"/>
      <c r="G76" s="355"/>
      <c r="H76" s="355"/>
    </row>
    <row r="77" spans="1:8" x14ac:dyDescent="0.25">
      <c r="A77" s="124">
        <f>NPV(A70,A71,A72,A73,A74)</f>
        <v>1188.4434123352207</v>
      </c>
      <c r="B77" s="136"/>
      <c r="C77" s="17" t="s">
        <v>736</v>
      </c>
      <c r="D77" s="35"/>
      <c r="F77" s="355"/>
      <c r="G77" s="355"/>
      <c r="H77" s="355"/>
    </row>
    <row r="78" spans="1:8" x14ac:dyDescent="0.25">
      <c r="D78" s="35"/>
      <c r="F78" s="355"/>
      <c r="G78" s="355"/>
      <c r="H78" s="355"/>
    </row>
    <row r="79" spans="1:8" x14ac:dyDescent="0.25">
      <c r="D79" s="35"/>
      <c r="F79" s="355"/>
      <c r="G79" s="355"/>
      <c r="H79" s="355"/>
    </row>
    <row r="80" spans="1:8" x14ac:dyDescent="0.25">
      <c r="A80" s="126" t="s">
        <v>262</v>
      </c>
      <c r="C80" s="36" t="s">
        <v>123</v>
      </c>
      <c r="D80" s="361" t="s">
        <v>124</v>
      </c>
      <c r="F80" s="355"/>
      <c r="G80" s="355"/>
      <c r="H80" s="355"/>
    </row>
    <row r="81" spans="1:8" x14ac:dyDescent="0.25">
      <c r="C81" s="260">
        <v>0.04</v>
      </c>
      <c r="D81" s="351" t="s">
        <v>125</v>
      </c>
      <c r="F81" s="355"/>
      <c r="G81" s="355"/>
      <c r="H81" s="355"/>
    </row>
    <row r="82" spans="1:8" x14ac:dyDescent="0.25">
      <c r="C82" s="138">
        <v>-20000</v>
      </c>
      <c r="D82" s="14" t="s">
        <v>126</v>
      </c>
      <c r="F82" s="355"/>
      <c r="G82" s="355"/>
      <c r="H82" s="355"/>
    </row>
    <row r="83" spans="1:8" x14ac:dyDescent="0.25">
      <c r="C83" s="138">
        <v>5000</v>
      </c>
      <c r="D83" s="14" t="s">
        <v>127</v>
      </c>
      <c r="F83" s="355"/>
      <c r="G83" s="355"/>
      <c r="H83" s="355"/>
    </row>
    <row r="84" spans="1:8" x14ac:dyDescent="0.25">
      <c r="C84" s="138">
        <v>2000</v>
      </c>
      <c r="D84" s="14" t="s">
        <v>128</v>
      </c>
      <c r="F84" s="355"/>
      <c r="G84" s="355"/>
      <c r="H84" s="355"/>
    </row>
    <row r="85" spans="1:8" x14ac:dyDescent="0.25">
      <c r="C85" s="124">
        <f>NPV(C81,C83:C84)+C82</f>
        <v>-13343.195266272189</v>
      </c>
      <c r="D85" s="361" t="s">
        <v>129</v>
      </c>
      <c r="F85" s="355"/>
      <c r="G85" s="355"/>
      <c r="H85" s="355"/>
    </row>
    <row r="86" spans="1:8" x14ac:dyDescent="0.25">
      <c r="F86" s="355"/>
      <c r="G86" s="355"/>
      <c r="H86" s="355"/>
    </row>
    <row r="87" spans="1:8" x14ac:dyDescent="0.25">
      <c r="D87" s="35"/>
      <c r="F87" s="355"/>
      <c r="G87" s="355"/>
      <c r="H87" s="355"/>
    </row>
    <row r="88" spans="1:8" ht="15" customHeight="1" x14ac:dyDescent="0.25">
      <c r="A88" s="347" t="s">
        <v>754</v>
      </c>
      <c r="C88" s="40" t="s">
        <v>85</v>
      </c>
      <c r="D88" s="35"/>
      <c r="F88" s="360"/>
      <c r="G88" s="360"/>
      <c r="H88" s="360"/>
    </row>
    <row r="89" spans="1:8" x14ac:dyDescent="0.25">
      <c r="A89" s="126" t="s">
        <v>730</v>
      </c>
      <c r="F89" s="360"/>
      <c r="G89" s="360"/>
      <c r="H89" s="360"/>
    </row>
    <row r="90" spans="1:8" x14ac:dyDescent="0.25">
      <c r="A90" s="362" t="s">
        <v>37</v>
      </c>
      <c r="B90" s="32"/>
      <c r="C90" s="361" t="s">
        <v>124</v>
      </c>
      <c r="F90" s="360"/>
      <c r="G90" s="360"/>
      <c r="H90" s="360"/>
    </row>
    <row r="91" spans="1:8" x14ac:dyDescent="0.25">
      <c r="A91" s="365">
        <v>0.06</v>
      </c>
      <c r="B91" s="260"/>
      <c r="C91" s="351" t="s">
        <v>91</v>
      </c>
      <c r="D91" s="40" t="s">
        <v>737</v>
      </c>
      <c r="F91" s="360"/>
      <c r="G91" s="360"/>
      <c r="H91" s="360"/>
    </row>
    <row r="92" spans="1:8" x14ac:dyDescent="0.25">
      <c r="A92" s="13">
        <v>180</v>
      </c>
      <c r="B92" s="261"/>
      <c r="C92" s="14" t="s">
        <v>752</v>
      </c>
      <c r="D92" s="40" t="s">
        <v>738</v>
      </c>
      <c r="F92" s="360"/>
      <c r="G92" s="360"/>
      <c r="H92" s="360"/>
    </row>
    <row r="93" spans="1:8" x14ac:dyDescent="0.25">
      <c r="A93" s="366">
        <v>180000</v>
      </c>
      <c r="B93" s="136"/>
      <c r="C93" s="17" t="s">
        <v>753</v>
      </c>
      <c r="D93" s="40" t="s">
        <v>740</v>
      </c>
      <c r="F93" s="360"/>
      <c r="G93" s="360"/>
      <c r="H93" s="360"/>
    </row>
    <row r="94" spans="1:8" x14ac:dyDescent="0.25">
      <c r="F94" s="360"/>
      <c r="G94" s="360"/>
      <c r="H94" s="360"/>
    </row>
    <row r="95" spans="1:8" x14ac:dyDescent="0.25">
      <c r="A95" s="140" t="s">
        <v>79</v>
      </c>
      <c r="B95" s="32"/>
      <c r="C95" s="361" t="s">
        <v>124</v>
      </c>
      <c r="D95" s="40"/>
      <c r="F95" s="360"/>
      <c r="G95" s="360"/>
      <c r="H95" s="360"/>
    </row>
    <row r="96" spans="1:8" x14ac:dyDescent="0.25">
      <c r="A96" s="124">
        <f>PMT(A91/12,A92,A93)</f>
        <v>-1518.9422904872124</v>
      </c>
      <c r="B96" s="136"/>
      <c r="C96" s="478" t="s">
        <v>755</v>
      </c>
      <c r="D96" s="478"/>
      <c r="F96" s="360"/>
      <c r="G96" s="360"/>
      <c r="H96" s="360"/>
    </row>
    <row r="97" spans="1:6" x14ac:dyDescent="0.25">
      <c r="C97" s="478"/>
      <c r="D97" s="478"/>
    </row>
    <row r="98" spans="1:6" x14ac:dyDescent="0.25">
      <c r="C98" s="367"/>
      <c r="D98" s="367"/>
    </row>
    <row r="99" spans="1:6" ht="15.75" thickBot="1" x14ac:dyDescent="0.3">
      <c r="A99" s="126" t="s">
        <v>262</v>
      </c>
    </row>
    <row r="100" spans="1:6" ht="16.5" thickBot="1" x14ac:dyDescent="0.3">
      <c r="A100" s="347" t="s">
        <v>81</v>
      </c>
      <c r="C100" s="468" t="s">
        <v>89</v>
      </c>
      <c r="D100" s="469"/>
      <c r="E100" s="470"/>
    </row>
    <row r="102" spans="1:6" x14ac:dyDescent="0.25">
      <c r="C102" s="36" t="s">
        <v>90</v>
      </c>
      <c r="D102" s="36"/>
      <c r="E102" s="376">
        <v>50000</v>
      </c>
      <c r="F102" s="37"/>
    </row>
    <row r="103" spans="1:6" x14ac:dyDescent="0.25">
      <c r="C103" s="36" t="s">
        <v>91</v>
      </c>
      <c r="D103" s="36"/>
      <c r="E103" s="377">
        <v>7.0000000000000007E-2</v>
      </c>
      <c r="F103" s="37"/>
    </row>
    <row r="104" spans="1:6" x14ac:dyDescent="0.25">
      <c r="C104" s="36" t="s">
        <v>92</v>
      </c>
      <c r="D104" s="36"/>
      <c r="E104" s="378">
        <v>10</v>
      </c>
      <c r="F104" s="37"/>
    </row>
    <row r="105" spans="1:6" x14ac:dyDescent="0.25">
      <c r="C105" s="36" t="s">
        <v>93</v>
      </c>
      <c r="D105" s="36"/>
      <c r="E105" s="379" t="s">
        <v>94</v>
      </c>
      <c r="F105" s="37"/>
    </row>
    <row r="106" spans="1:6" x14ac:dyDescent="0.25">
      <c r="C106" s="36" t="s">
        <v>95</v>
      </c>
      <c r="D106" s="36"/>
      <c r="E106" s="380" t="s">
        <v>96</v>
      </c>
      <c r="F106" s="37"/>
    </row>
    <row r="107" spans="1:6" ht="15.75" thickBot="1" x14ac:dyDescent="0.3">
      <c r="E107" s="37"/>
      <c r="F107" s="37"/>
    </row>
    <row r="108" spans="1:6" x14ac:dyDescent="0.25">
      <c r="C108" s="368" t="s">
        <v>90</v>
      </c>
      <c r="D108" s="368" t="s">
        <v>91</v>
      </c>
      <c r="E108" s="369" t="s">
        <v>97</v>
      </c>
      <c r="F108" s="370" t="s">
        <v>98</v>
      </c>
    </row>
    <row r="109" spans="1:6" x14ac:dyDescent="0.25">
      <c r="C109" s="372">
        <v>50000</v>
      </c>
      <c r="D109" s="38">
        <v>7.0000000000000007E-2</v>
      </c>
      <c r="E109" s="39">
        <v>10</v>
      </c>
      <c r="F109" s="124">
        <f>PPMT(7%/12,5,10*12,-50000,0,0)</f>
        <v>295.67537160429458</v>
      </c>
    </row>
    <row r="110" spans="1:6" x14ac:dyDescent="0.25">
      <c r="F110" s="37"/>
    </row>
    <row r="111" spans="1:6" x14ac:dyDescent="0.25">
      <c r="F111" s="37"/>
    </row>
    <row r="112" spans="1:6" x14ac:dyDescent="0.25">
      <c r="A112" s="347" t="s">
        <v>731</v>
      </c>
      <c r="C112" s="40" t="s">
        <v>756</v>
      </c>
      <c r="F112" s="37"/>
    </row>
    <row r="113" spans="1:6" x14ac:dyDescent="0.25">
      <c r="F113" s="37"/>
    </row>
    <row r="114" spans="1:6" x14ac:dyDescent="0.25">
      <c r="A114" s="362" t="s">
        <v>37</v>
      </c>
      <c r="B114" s="32"/>
      <c r="C114" s="361" t="s">
        <v>124</v>
      </c>
      <c r="F114" s="37"/>
    </row>
    <row r="115" spans="1:6" x14ac:dyDescent="0.25">
      <c r="A115" s="371">
        <v>500</v>
      </c>
      <c r="B115" s="260"/>
      <c r="C115" s="351" t="s">
        <v>757</v>
      </c>
      <c r="D115" s="40" t="s">
        <v>739</v>
      </c>
      <c r="F115" s="37"/>
    </row>
    <row r="116" spans="1:6" x14ac:dyDescent="0.25">
      <c r="A116" s="373">
        <v>0.08</v>
      </c>
      <c r="B116" s="261"/>
      <c r="C116" s="14" t="s">
        <v>758</v>
      </c>
      <c r="D116" s="40" t="s">
        <v>737</v>
      </c>
      <c r="F116" s="37"/>
    </row>
    <row r="117" spans="1:6" x14ac:dyDescent="0.25">
      <c r="A117" s="374">
        <v>20</v>
      </c>
      <c r="B117" s="136"/>
      <c r="C117" s="17" t="s">
        <v>759</v>
      </c>
      <c r="D117" s="40" t="s">
        <v>761</v>
      </c>
      <c r="F117" s="37"/>
    </row>
    <row r="118" spans="1:6" x14ac:dyDescent="0.25">
      <c r="F118" s="37"/>
    </row>
    <row r="119" spans="1:6" x14ac:dyDescent="0.25">
      <c r="A119" s="140" t="s">
        <v>79</v>
      </c>
      <c r="B119" s="32"/>
      <c r="C119" s="361" t="s">
        <v>124</v>
      </c>
      <c r="F119" s="37"/>
    </row>
    <row r="120" spans="1:6" x14ac:dyDescent="0.25">
      <c r="A120" s="124">
        <f>PV(A116/12,12*A117,A115,,0)</f>
        <v>-59777.145851187823</v>
      </c>
      <c r="B120" s="136"/>
      <c r="C120" s="17" t="s">
        <v>760</v>
      </c>
      <c r="F120" s="37"/>
    </row>
    <row r="121" spans="1:6" x14ac:dyDescent="0.25">
      <c r="F121" s="37"/>
    </row>
    <row r="122" spans="1:6" x14ac:dyDescent="0.25">
      <c r="F122" s="37"/>
    </row>
    <row r="124" spans="1:6" x14ac:dyDescent="0.25">
      <c r="A124" s="347" t="s">
        <v>106</v>
      </c>
      <c r="C124" s="40" t="s">
        <v>115</v>
      </c>
    </row>
    <row r="126" spans="1:6" x14ac:dyDescent="0.25">
      <c r="A126" s="126" t="s">
        <v>730</v>
      </c>
      <c r="C126" s="36" t="s">
        <v>107</v>
      </c>
      <c r="D126" s="361" t="s">
        <v>108</v>
      </c>
    </row>
    <row r="127" spans="1:6" x14ac:dyDescent="0.25">
      <c r="C127" s="260" t="s">
        <v>112</v>
      </c>
      <c r="D127" s="138">
        <v>45000</v>
      </c>
    </row>
    <row r="128" spans="1:6" x14ac:dyDescent="0.25">
      <c r="C128" s="260" t="s">
        <v>113</v>
      </c>
      <c r="D128" s="138">
        <v>32000</v>
      </c>
    </row>
    <row r="129" spans="1:5" x14ac:dyDescent="0.25">
      <c r="C129" s="32" t="s">
        <v>114</v>
      </c>
      <c r="D129" s="375">
        <v>36000</v>
      </c>
    </row>
    <row r="131" spans="1:5" ht="16.5" thickBot="1" x14ac:dyDescent="0.3">
      <c r="A131" s="41" t="s">
        <v>109</v>
      </c>
      <c r="C131" s="36" t="s">
        <v>110</v>
      </c>
      <c r="D131" s="36" t="s">
        <v>111</v>
      </c>
    </row>
    <row r="132" spans="1:5" ht="16.5" thickBot="1" x14ac:dyDescent="0.3">
      <c r="A132" s="42">
        <v>7</v>
      </c>
      <c r="C132" s="372">
        <v>5000</v>
      </c>
      <c r="D132" s="381">
        <f>SLN(D127,C132,A132)</f>
        <v>5714.2857142857147</v>
      </c>
    </row>
    <row r="133" spans="1:5" ht="16.5" thickBot="1" x14ac:dyDescent="0.3">
      <c r="A133" s="42">
        <v>7</v>
      </c>
      <c r="C133" s="372">
        <v>3000</v>
      </c>
      <c r="D133" s="381">
        <f>SLN(D128,C133,A133)</f>
        <v>4142.8571428571431</v>
      </c>
    </row>
    <row r="134" spans="1:5" ht="16.5" thickBot="1" x14ac:dyDescent="0.3">
      <c r="A134" s="42">
        <v>7</v>
      </c>
      <c r="C134" s="372">
        <v>4000</v>
      </c>
      <c r="D134" s="381">
        <f>SLN(D129,C134,A134)</f>
        <v>4571.4285714285716</v>
      </c>
    </row>
    <row r="136" spans="1:5" ht="15.75" thickBot="1" x14ac:dyDescent="0.3">
      <c r="C136" s="40"/>
    </row>
    <row r="137" spans="1:5" x14ac:dyDescent="0.25">
      <c r="A137" s="126" t="s">
        <v>262</v>
      </c>
      <c r="C137" s="471" t="s">
        <v>274</v>
      </c>
      <c r="D137" s="472"/>
    </row>
    <row r="139" spans="1:5" x14ac:dyDescent="0.25">
      <c r="C139" s="10" t="s">
        <v>120</v>
      </c>
      <c r="D139" s="137">
        <v>10000</v>
      </c>
    </row>
    <row r="140" spans="1:5" x14ac:dyDescent="0.25">
      <c r="C140" s="139" t="s">
        <v>762</v>
      </c>
      <c r="D140" s="138">
        <v>1000</v>
      </c>
    </row>
    <row r="141" spans="1:5" x14ac:dyDescent="0.25">
      <c r="C141" s="139" t="s">
        <v>763</v>
      </c>
      <c r="D141" s="136">
        <v>10</v>
      </c>
    </row>
    <row r="142" spans="1:5" x14ac:dyDescent="0.25">
      <c r="C142" s="13"/>
      <c r="D142" s="14"/>
    </row>
    <row r="143" spans="1:5" x14ac:dyDescent="0.25">
      <c r="C143" s="139" t="s">
        <v>275</v>
      </c>
      <c r="D143" s="14"/>
    </row>
    <row r="144" spans="1:5" ht="15.75" thickBot="1" x14ac:dyDescent="0.3">
      <c r="C144" s="140" t="s">
        <v>276</v>
      </c>
      <c r="D144" s="36" t="s">
        <v>106</v>
      </c>
      <c r="E144" s="36" t="s">
        <v>557</v>
      </c>
    </row>
    <row r="145" spans="3:6" ht="15.75" thickBot="1" x14ac:dyDescent="0.3">
      <c r="C145" s="13">
        <v>1</v>
      </c>
      <c r="D145" s="133">
        <f t="shared" ref="D145:D154" si="0">SLN($D$139,$D$140,$D$141)</f>
        <v>900</v>
      </c>
      <c r="E145" s="133">
        <f>$D$139-D145</f>
        <v>9100</v>
      </c>
      <c r="F145" s="473" t="s">
        <v>277</v>
      </c>
    </row>
    <row r="146" spans="3:6" ht="15.75" thickBot="1" x14ac:dyDescent="0.3">
      <c r="C146" s="13">
        <v>2</v>
      </c>
      <c r="D146" s="133">
        <f t="shared" si="0"/>
        <v>900</v>
      </c>
      <c r="E146" s="133">
        <f>E145-D146</f>
        <v>8200</v>
      </c>
      <c r="F146" s="473"/>
    </row>
    <row r="147" spans="3:6" ht="15.75" thickBot="1" x14ac:dyDescent="0.3">
      <c r="C147" s="13">
        <v>3</v>
      </c>
      <c r="D147" s="133">
        <f t="shared" si="0"/>
        <v>900</v>
      </c>
      <c r="E147" s="133">
        <f t="shared" ref="E147:E154" si="1">E146-D147</f>
        <v>7300</v>
      </c>
      <c r="F147" s="473"/>
    </row>
    <row r="148" spans="3:6" ht="15.75" thickBot="1" x14ac:dyDescent="0.3">
      <c r="C148" s="13">
        <v>4</v>
      </c>
      <c r="D148" s="133">
        <f t="shared" si="0"/>
        <v>900</v>
      </c>
      <c r="E148" s="133">
        <f t="shared" si="1"/>
        <v>6400</v>
      </c>
      <c r="F148" s="473"/>
    </row>
    <row r="149" spans="3:6" ht="15.75" thickBot="1" x14ac:dyDescent="0.3">
      <c r="C149" s="13">
        <v>5</v>
      </c>
      <c r="D149" s="133">
        <f t="shared" si="0"/>
        <v>900</v>
      </c>
      <c r="E149" s="133">
        <f t="shared" si="1"/>
        <v>5500</v>
      </c>
      <c r="F149" s="473"/>
    </row>
    <row r="150" spans="3:6" ht="15.75" thickBot="1" x14ac:dyDescent="0.3">
      <c r="C150" s="13">
        <v>6</v>
      </c>
      <c r="D150" s="133">
        <f t="shared" si="0"/>
        <v>900</v>
      </c>
      <c r="E150" s="133">
        <f t="shared" si="1"/>
        <v>4600</v>
      </c>
      <c r="F150" s="473"/>
    </row>
    <row r="151" spans="3:6" ht="15.75" thickBot="1" x14ac:dyDescent="0.3">
      <c r="C151" s="13">
        <v>7</v>
      </c>
      <c r="D151" s="133">
        <f t="shared" si="0"/>
        <v>900</v>
      </c>
      <c r="E151" s="133">
        <f t="shared" si="1"/>
        <v>3700</v>
      </c>
      <c r="F151" s="473"/>
    </row>
    <row r="152" spans="3:6" ht="15.75" thickBot="1" x14ac:dyDescent="0.3">
      <c r="C152" s="13">
        <v>8</v>
      </c>
      <c r="D152" s="133">
        <f t="shared" si="0"/>
        <v>900</v>
      </c>
      <c r="E152" s="133">
        <f t="shared" si="1"/>
        <v>2800</v>
      </c>
      <c r="F152" s="473"/>
    </row>
    <row r="153" spans="3:6" ht="15.75" thickBot="1" x14ac:dyDescent="0.3">
      <c r="C153" s="13">
        <v>9</v>
      </c>
      <c r="D153" s="133">
        <f t="shared" si="0"/>
        <v>900</v>
      </c>
      <c r="E153" s="133">
        <f t="shared" si="1"/>
        <v>1900</v>
      </c>
      <c r="F153" s="473"/>
    </row>
    <row r="154" spans="3:6" ht="15.75" thickBot="1" x14ac:dyDescent="0.3">
      <c r="C154" s="15">
        <v>10</v>
      </c>
      <c r="D154" s="133">
        <f t="shared" si="0"/>
        <v>900</v>
      </c>
      <c r="E154" s="133">
        <f t="shared" si="1"/>
        <v>1000</v>
      </c>
      <c r="F154" s="473"/>
    </row>
    <row r="159" spans="3:6" x14ac:dyDescent="0.25">
      <c r="C159" s="141" t="s">
        <v>280</v>
      </c>
    </row>
    <row r="160" spans="3:6" x14ac:dyDescent="0.25">
      <c r="C160" t="s">
        <v>281</v>
      </c>
    </row>
    <row r="161" spans="3:3" x14ac:dyDescent="0.25">
      <c r="C161" s="51" t="s">
        <v>282</v>
      </c>
    </row>
  </sheetData>
  <mergeCells count="14">
    <mergeCell ref="A5:B5"/>
    <mergeCell ref="C100:E100"/>
    <mergeCell ref="C137:D137"/>
    <mergeCell ref="F145:F154"/>
    <mergeCell ref="C9:D9"/>
    <mergeCell ref="E15:F15"/>
    <mergeCell ref="E16:F16"/>
    <mergeCell ref="E17:F17"/>
    <mergeCell ref="E18:F18"/>
    <mergeCell ref="E19:F19"/>
    <mergeCell ref="C21:D21"/>
    <mergeCell ref="C23:G23"/>
    <mergeCell ref="C40:D40"/>
    <mergeCell ref="C96:D97"/>
  </mergeCells>
  <hyperlinks>
    <hyperlink ref="C161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K35"/>
  <sheetViews>
    <sheetView zoomScaleNormal="100" workbookViewId="0">
      <pane ySplit="5" topLeftCell="A6" activePane="bottomLeft" state="frozen"/>
      <selection pane="bottomLeft" activeCell="I21" sqref="I21"/>
    </sheetView>
  </sheetViews>
  <sheetFormatPr defaultRowHeight="15" x14ac:dyDescent="0.25"/>
  <cols>
    <col min="1" max="1" width="16.5703125" customWidth="1"/>
    <col min="2" max="2" width="13.5703125" customWidth="1"/>
    <col min="3" max="3" width="11.85546875" customWidth="1"/>
    <col min="4" max="4" width="16.140625" customWidth="1"/>
    <col min="5" max="5" width="13.28515625" customWidth="1"/>
    <col min="7" max="7" width="13.140625" customWidth="1"/>
    <col min="8" max="8" width="14.28515625" customWidth="1"/>
    <col min="9" max="9" width="52.42578125" bestFit="1" customWidth="1"/>
  </cols>
  <sheetData>
    <row r="1" spans="1:9" s="21" customFormat="1" ht="5.25" customHeight="1" thickBot="1" x14ac:dyDescent="0.3"/>
    <row r="2" spans="1:9" s="21" customFormat="1" ht="36" customHeight="1" thickBot="1" x14ac:dyDescent="0.3">
      <c r="C2" s="449" t="s">
        <v>764</v>
      </c>
      <c r="D2" s="451"/>
    </row>
    <row r="3" spans="1:9" s="21" customFormat="1" ht="15.75" customHeight="1" x14ac:dyDescent="0.25">
      <c r="A3" s="22"/>
    </row>
    <row r="4" spans="1:9" ht="15.75" thickBot="1" x14ac:dyDescent="0.3">
      <c r="A4" s="3"/>
    </row>
    <row r="5" spans="1:9" s="25" customFormat="1" ht="15.75" thickBot="1" x14ac:dyDescent="0.3">
      <c r="A5" s="393"/>
      <c r="B5" s="394"/>
    </row>
    <row r="6" spans="1:9" x14ac:dyDescent="0.25">
      <c r="A6" s="347" t="s">
        <v>765</v>
      </c>
    </row>
    <row r="7" spans="1:9" x14ac:dyDescent="0.25">
      <c r="A7" s="386"/>
    </row>
    <row r="8" spans="1:9" x14ac:dyDescent="0.25">
      <c r="A8" s="382" t="s">
        <v>191</v>
      </c>
      <c r="B8" s="383" t="s">
        <v>766</v>
      </c>
      <c r="C8" s="383" t="s">
        <v>767</v>
      </c>
      <c r="D8" s="383" t="s">
        <v>769</v>
      </c>
      <c r="E8" s="384" t="s">
        <v>768</v>
      </c>
    </row>
    <row r="9" spans="1:9" x14ac:dyDescent="0.25">
      <c r="B9">
        <v>21553</v>
      </c>
      <c r="C9" t="s">
        <v>771</v>
      </c>
      <c r="D9" t="s">
        <v>773</v>
      </c>
    </row>
    <row r="11" spans="1:9" x14ac:dyDescent="0.25">
      <c r="A11" t="s">
        <v>191</v>
      </c>
      <c r="B11" t="s">
        <v>766</v>
      </c>
      <c r="C11" t="s">
        <v>767</v>
      </c>
      <c r="D11" t="s">
        <v>769</v>
      </c>
      <c r="E11" t="s">
        <v>768</v>
      </c>
    </row>
    <row r="12" spans="1:9" x14ac:dyDescent="0.25">
      <c r="A12" s="385">
        <v>41805</v>
      </c>
      <c r="B12">
        <v>21543</v>
      </c>
      <c r="C12" t="s">
        <v>770</v>
      </c>
      <c r="D12" t="s">
        <v>773</v>
      </c>
      <c r="E12" s="59">
        <v>12563</v>
      </c>
      <c r="G12" s="387" t="s">
        <v>778</v>
      </c>
      <c r="H12" s="124">
        <f>DAVERAGE(SalesDB,E8,C8:C9)</f>
        <v>6201.6</v>
      </c>
      <c r="I12" t="s">
        <v>789</v>
      </c>
    </row>
    <row r="13" spans="1:9" x14ac:dyDescent="0.25">
      <c r="A13" s="385">
        <v>41806</v>
      </c>
      <c r="B13">
        <v>21544</v>
      </c>
      <c r="C13" t="s">
        <v>771</v>
      </c>
      <c r="D13" t="s">
        <v>774</v>
      </c>
      <c r="E13" s="59">
        <v>4500</v>
      </c>
      <c r="G13" s="387" t="s">
        <v>779</v>
      </c>
      <c r="H13" s="388">
        <f>DCOUNT(SalesDB,E8,D8:D9)</f>
        <v>5</v>
      </c>
      <c r="I13" t="s">
        <v>784</v>
      </c>
    </row>
    <row r="14" spans="1:9" x14ac:dyDescent="0.25">
      <c r="A14" s="385">
        <v>41809</v>
      </c>
      <c r="B14">
        <v>21545</v>
      </c>
      <c r="C14" t="s">
        <v>772</v>
      </c>
      <c r="D14" t="s">
        <v>773</v>
      </c>
      <c r="E14" s="59">
        <v>6423</v>
      </c>
      <c r="G14" s="387" t="s">
        <v>780</v>
      </c>
      <c r="H14" s="388">
        <f>DCOUNTA(SalesDB,E8,E8:E9)</f>
        <v>17</v>
      </c>
      <c r="I14" t="s">
        <v>785</v>
      </c>
    </row>
    <row r="15" spans="1:9" x14ac:dyDescent="0.25">
      <c r="A15" s="385">
        <v>41809</v>
      </c>
      <c r="B15">
        <v>21546</v>
      </c>
      <c r="C15" t="s">
        <v>770</v>
      </c>
      <c r="D15" t="s">
        <v>775</v>
      </c>
      <c r="E15" s="59">
        <v>1245</v>
      </c>
      <c r="G15" s="387" t="s">
        <v>781</v>
      </c>
      <c r="H15" s="389">
        <f>DGET(SalesDB,E8,B8:B9)</f>
        <v>1258</v>
      </c>
      <c r="I15" t="s">
        <v>786</v>
      </c>
    </row>
    <row r="16" spans="1:9" x14ac:dyDescent="0.25">
      <c r="A16" s="385">
        <v>41809</v>
      </c>
      <c r="B16">
        <v>21547</v>
      </c>
      <c r="C16" t="s">
        <v>772</v>
      </c>
      <c r="D16" t="s">
        <v>776</v>
      </c>
      <c r="E16" s="59">
        <v>3489</v>
      </c>
      <c r="G16" s="387" t="s">
        <v>782</v>
      </c>
      <c r="H16" s="389">
        <f>DMAX(SalesDB,E8,C8:C9)</f>
        <v>12563</v>
      </c>
      <c r="I16" t="s">
        <v>787</v>
      </c>
    </row>
    <row r="17" spans="1:9" x14ac:dyDescent="0.25">
      <c r="A17" s="385">
        <v>41811</v>
      </c>
      <c r="B17">
        <v>21548</v>
      </c>
      <c r="C17" t="s">
        <v>770</v>
      </c>
      <c r="D17" t="s">
        <v>774</v>
      </c>
      <c r="E17" s="59">
        <v>1568</v>
      </c>
      <c r="G17" s="387" t="s">
        <v>783</v>
      </c>
      <c r="H17" s="389">
        <f>DMIN(SalesDB,E8,C8:C9)</f>
        <v>892</v>
      </c>
      <c r="I17" t="s">
        <v>788</v>
      </c>
    </row>
    <row r="18" spans="1:9" x14ac:dyDescent="0.25">
      <c r="A18" s="385">
        <v>41813</v>
      </c>
      <c r="B18">
        <v>21549</v>
      </c>
      <c r="C18" t="s">
        <v>771</v>
      </c>
      <c r="D18" t="s">
        <v>775</v>
      </c>
      <c r="E18" s="59">
        <v>11489</v>
      </c>
    </row>
    <row r="19" spans="1:9" x14ac:dyDescent="0.25">
      <c r="A19" s="385">
        <v>41813</v>
      </c>
      <c r="B19">
        <v>21550</v>
      </c>
      <c r="C19" t="s">
        <v>771</v>
      </c>
      <c r="D19" t="s">
        <v>776</v>
      </c>
      <c r="E19" s="59">
        <v>1564</v>
      </c>
    </row>
    <row r="20" spans="1:9" x14ac:dyDescent="0.25">
      <c r="A20" s="385">
        <v>41815</v>
      </c>
      <c r="B20">
        <v>21551</v>
      </c>
      <c r="C20" t="s">
        <v>770</v>
      </c>
      <c r="D20" t="s">
        <v>773</v>
      </c>
      <c r="E20" s="59">
        <v>25250</v>
      </c>
    </row>
    <row r="21" spans="1:9" x14ac:dyDescent="0.25">
      <c r="A21" s="385">
        <v>41817</v>
      </c>
      <c r="B21">
        <v>21552</v>
      </c>
      <c r="C21" t="s">
        <v>772</v>
      </c>
      <c r="D21" t="s">
        <v>777</v>
      </c>
      <c r="E21" s="59">
        <v>3549</v>
      </c>
    </row>
    <row r="22" spans="1:9" x14ac:dyDescent="0.25">
      <c r="A22" s="385">
        <v>41820</v>
      </c>
      <c r="B22">
        <v>21553</v>
      </c>
      <c r="C22" t="s">
        <v>772</v>
      </c>
      <c r="D22" t="s">
        <v>775</v>
      </c>
      <c r="E22" s="59">
        <v>1258</v>
      </c>
    </row>
    <row r="23" spans="1:9" x14ac:dyDescent="0.25">
      <c r="A23" s="385">
        <v>41821</v>
      </c>
      <c r="B23">
        <v>21554</v>
      </c>
      <c r="C23" t="s">
        <v>770</v>
      </c>
      <c r="D23" t="s">
        <v>773</v>
      </c>
      <c r="E23" s="59">
        <v>4985</v>
      </c>
    </row>
    <row r="24" spans="1:9" x14ac:dyDescent="0.25">
      <c r="A24" s="385">
        <v>41821</v>
      </c>
      <c r="B24">
        <v>21555</v>
      </c>
      <c r="C24" t="s">
        <v>770</v>
      </c>
      <c r="D24" t="s">
        <v>776</v>
      </c>
      <c r="E24" s="59">
        <v>2587</v>
      </c>
    </row>
    <row r="25" spans="1:9" x14ac:dyDescent="0.25">
      <c r="A25" s="385">
        <v>41822</v>
      </c>
      <c r="B25">
        <v>21556</v>
      </c>
      <c r="C25" t="s">
        <v>772</v>
      </c>
      <c r="D25" t="s">
        <v>773</v>
      </c>
      <c r="E25" s="59">
        <v>3451</v>
      </c>
    </row>
    <row r="26" spans="1:9" x14ac:dyDescent="0.25">
      <c r="A26" s="385">
        <v>41822</v>
      </c>
      <c r="B26">
        <v>21557</v>
      </c>
      <c r="C26" t="s">
        <v>771</v>
      </c>
      <c r="D26" t="s">
        <v>774</v>
      </c>
      <c r="E26" s="59">
        <v>892</v>
      </c>
    </row>
    <row r="27" spans="1:9" x14ac:dyDescent="0.25">
      <c r="A27" s="385">
        <v>41822</v>
      </c>
      <c r="B27">
        <v>21558</v>
      </c>
      <c r="C27" t="s">
        <v>772</v>
      </c>
      <c r="D27" t="s">
        <v>774</v>
      </c>
      <c r="E27" s="59">
        <v>10456</v>
      </c>
    </row>
    <row r="28" spans="1:9" x14ac:dyDescent="0.25">
      <c r="A28" s="385">
        <v>41825</v>
      </c>
      <c r="B28">
        <v>21559</v>
      </c>
      <c r="C28" t="s">
        <v>771</v>
      </c>
      <c r="D28" t="s">
        <v>775</v>
      </c>
      <c r="E28" s="59">
        <v>12563</v>
      </c>
    </row>
    <row r="35" spans="1:11" s="27" customFormat="1" ht="15.75" x14ac:dyDescent="0.25">
      <c r="A35"/>
      <c r="B35"/>
      <c r="C35"/>
      <c r="D35"/>
      <c r="E35"/>
      <c r="F35"/>
      <c r="G35"/>
      <c r="H35"/>
      <c r="I35"/>
      <c r="J35"/>
      <c r="K35"/>
    </row>
  </sheetData>
  <mergeCells count="2">
    <mergeCell ref="C2:D2"/>
    <mergeCell ref="A5:B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3:I16"/>
  <sheetViews>
    <sheetView workbookViewId="0">
      <pane ySplit="6" topLeftCell="A7" activePane="bottomLeft" state="frozen"/>
      <selection pane="bottomLeft" activeCell="L11" sqref="L11"/>
    </sheetView>
  </sheetViews>
  <sheetFormatPr defaultRowHeight="15" x14ac:dyDescent="0.25"/>
  <cols>
    <col min="1" max="6" width="9.140625" style="312"/>
    <col min="7" max="7" width="10.28515625" style="312" customWidth="1"/>
    <col min="8" max="8" width="13.28515625" style="312" customWidth="1"/>
    <col min="9" max="16384" width="9.140625" style="312"/>
  </cols>
  <sheetData>
    <row r="3" spans="2:9" ht="23.25" x14ac:dyDescent="0.35">
      <c r="D3" s="479" t="s">
        <v>140</v>
      </c>
      <c r="E3" s="479"/>
      <c r="F3" s="479"/>
      <c r="G3" s="479"/>
      <c r="H3" s="479"/>
      <c r="I3" s="479"/>
    </row>
    <row r="4" spans="2:9" ht="23.25" x14ac:dyDescent="0.35">
      <c r="D4" s="479" t="s">
        <v>577</v>
      </c>
      <c r="E4" s="479"/>
      <c r="F4" s="479"/>
      <c r="G4" s="479"/>
      <c r="H4" s="479"/>
      <c r="I4" s="479"/>
    </row>
    <row r="6" spans="2:9" ht="29.25" customHeight="1" x14ac:dyDescent="0.25"/>
    <row r="14" spans="2:9" x14ac:dyDescent="0.25">
      <c r="F14" s="313"/>
    </row>
    <row r="16" spans="2:9" x14ac:dyDescent="0.25">
      <c r="B16" s="314"/>
    </row>
  </sheetData>
  <mergeCells count="2">
    <mergeCell ref="D3:I3"/>
    <mergeCell ref="D4:I4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E23"/>
  <sheetViews>
    <sheetView zoomScale="115" zoomScaleNormal="115" workbookViewId="0">
      <selection activeCell="E14" sqref="E14"/>
    </sheetView>
  </sheetViews>
  <sheetFormatPr defaultRowHeight="15" x14ac:dyDescent="0.25"/>
  <cols>
    <col min="1" max="1" width="15.28515625" customWidth="1"/>
    <col min="2" max="2" width="11.7109375" customWidth="1"/>
    <col min="3" max="3" width="18" customWidth="1"/>
    <col min="4" max="4" width="16" customWidth="1"/>
    <col min="5" max="5" width="25.5703125" bestFit="1" customWidth="1"/>
  </cols>
  <sheetData>
    <row r="1" spans="1:5" s="21" customFormat="1" ht="5.25" customHeight="1" thickBot="1" x14ac:dyDescent="0.3"/>
    <row r="2" spans="1:5" s="21" customFormat="1" ht="36" customHeight="1" thickBot="1" x14ac:dyDescent="0.3">
      <c r="C2" s="316" t="s">
        <v>578</v>
      </c>
    </row>
    <row r="3" spans="1:5" s="21" customFormat="1" ht="15.75" customHeight="1" x14ac:dyDescent="0.25">
      <c r="A3" s="22"/>
    </row>
    <row r="4" spans="1:5" ht="15.75" thickBot="1" x14ac:dyDescent="0.3">
      <c r="A4" s="3"/>
    </row>
    <row r="5" spans="1:5" s="315" customFormat="1" ht="15.75" thickBot="1" x14ac:dyDescent="0.3">
      <c r="A5" s="480"/>
      <c r="B5" s="481"/>
    </row>
    <row r="6" spans="1:5" x14ac:dyDescent="0.25">
      <c r="E6" s="2"/>
    </row>
    <row r="7" spans="1:5" x14ac:dyDescent="0.25">
      <c r="A7" s="40"/>
      <c r="B7" s="40"/>
      <c r="C7" s="40"/>
      <c r="E7" s="2"/>
    </row>
    <row r="8" spans="1:5" x14ac:dyDescent="0.25">
      <c r="A8" s="40"/>
      <c r="B8" s="40" t="s">
        <v>580</v>
      </c>
      <c r="C8" s="40"/>
      <c r="D8" s="40" t="s">
        <v>581</v>
      </c>
      <c r="E8" s="40"/>
    </row>
    <row r="9" spans="1:5" x14ac:dyDescent="0.25">
      <c r="A9" s="40"/>
      <c r="B9" s="318">
        <v>20</v>
      </c>
      <c r="C9" s="40"/>
    </row>
    <row r="10" spans="1:5" x14ac:dyDescent="0.25">
      <c r="B10" s="318">
        <v>50</v>
      </c>
      <c r="C10" s="309"/>
      <c r="D10">
        <v>98</v>
      </c>
      <c r="E10" s="2"/>
    </row>
    <row r="11" spans="1:5" x14ac:dyDescent="0.25">
      <c r="B11" s="318">
        <v>90</v>
      </c>
      <c r="C11" s="309"/>
      <c r="D11">
        <v>0</v>
      </c>
      <c r="E11" s="2"/>
    </row>
    <row r="12" spans="1:5" x14ac:dyDescent="0.25">
      <c r="B12" s="318">
        <v>25</v>
      </c>
      <c r="C12" s="309"/>
      <c r="D12" t="e">
        <f>D10/D11</f>
        <v>#DIV/0!</v>
      </c>
      <c r="E12" s="2"/>
    </row>
    <row r="13" spans="1:5" x14ac:dyDescent="0.25">
      <c r="B13" s="319" t="s">
        <v>579</v>
      </c>
      <c r="C13" s="309"/>
    </row>
    <row r="14" spans="1:5" x14ac:dyDescent="0.25">
      <c r="B14" s="318">
        <v>14</v>
      </c>
      <c r="C14" s="309"/>
      <c r="E14" s="2"/>
    </row>
    <row r="15" spans="1:5" x14ac:dyDescent="0.25">
      <c r="B15" s="318" t="e">
        <f>B9+B10+B11+B12+B13+B14</f>
        <v>#VALUE!</v>
      </c>
      <c r="C15" s="309"/>
      <c r="E15" s="2"/>
    </row>
    <row r="16" spans="1:5" x14ac:dyDescent="0.25">
      <c r="A16" s="1"/>
      <c r="B16" s="318"/>
      <c r="E16" s="2"/>
    </row>
    <row r="17" spans="2:5" x14ac:dyDescent="0.25">
      <c r="B17" s="318"/>
      <c r="E17" s="2"/>
    </row>
    <row r="18" spans="2:5" x14ac:dyDescent="0.25">
      <c r="B18" s="318"/>
      <c r="E18" s="2"/>
    </row>
    <row r="19" spans="2:5" x14ac:dyDescent="0.25">
      <c r="B19" s="318"/>
      <c r="E19" s="2"/>
    </row>
    <row r="20" spans="2:5" x14ac:dyDescent="0.25">
      <c r="B20" s="318"/>
      <c r="C20" s="1"/>
    </row>
    <row r="21" spans="2:5" x14ac:dyDescent="0.25">
      <c r="B21" s="318"/>
    </row>
    <row r="22" spans="2:5" x14ac:dyDescent="0.25">
      <c r="B22" s="317"/>
    </row>
    <row r="23" spans="2:5" x14ac:dyDescent="0.25">
      <c r="B23" s="317"/>
    </row>
  </sheetData>
  <mergeCells count="1">
    <mergeCell ref="A5:B5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3:I16"/>
  <sheetViews>
    <sheetView workbookViewId="0">
      <pane ySplit="6" topLeftCell="A7" activePane="bottomLeft" state="frozen"/>
      <selection pane="bottomLeft" activeCell="J12" sqref="J12"/>
    </sheetView>
  </sheetViews>
  <sheetFormatPr defaultRowHeight="15" x14ac:dyDescent="0.25"/>
  <cols>
    <col min="1" max="6" width="9.140625" style="161"/>
    <col min="7" max="7" width="10.28515625" style="161" customWidth="1"/>
    <col min="8" max="8" width="13.28515625" style="161" customWidth="1"/>
    <col min="9" max="16384" width="9.140625" style="161"/>
  </cols>
  <sheetData>
    <row r="3" spans="2:9" ht="23.25" x14ac:dyDescent="0.35">
      <c r="D3" s="482" t="s">
        <v>140</v>
      </c>
      <c r="E3" s="482"/>
      <c r="F3" s="482"/>
      <c r="G3" s="482"/>
      <c r="H3" s="482"/>
      <c r="I3" s="482"/>
    </row>
    <row r="4" spans="2:9" ht="23.25" x14ac:dyDescent="0.35">
      <c r="D4" s="482" t="s">
        <v>305</v>
      </c>
      <c r="E4" s="482"/>
      <c r="F4" s="482"/>
      <c r="G4" s="482"/>
      <c r="H4" s="482"/>
      <c r="I4" s="482"/>
    </row>
    <row r="6" spans="2:9" ht="29.25" customHeight="1" x14ac:dyDescent="0.25"/>
    <row r="14" spans="2:9" x14ac:dyDescent="0.25">
      <c r="F14" s="162"/>
    </row>
    <row r="16" spans="2:9" x14ac:dyDescent="0.25">
      <c r="B16" s="163"/>
    </row>
  </sheetData>
  <mergeCells count="2">
    <mergeCell ref="D4:I4"/>
    <mergeCell ref="D3:I3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8"/>
  <sheetViews>
    <sheetView zoomScaleNormal="100" workbookViewId="0">
      <selection activeCell="D12" sqref="D12"/>
    </sheetView>
  </sheetViews>
  <sheetFormatPr defaultRowHeight="15" x14ac:dyDescent="0.25"/>
  <cols>
    <col min="1" max="1" width="15.28515625" customWidth="1"/>
    <col min="2" max="2" width="12.85546875" customWidth="1"/>
    <col min="3" max="3" width="36.28515625" customWidth="1"/>
    <col min="4" max="4" width="19" bestFit="1" customWidth="1"/>
    <col min="5" max="5" width="14.5703125" customWidth="1"/>
    <col min="8" max="8" width="9.7109375" customWidth="1"/>
  </cols>
  <sheetData>
    <row r="1" spans="1:8" s="21" customFormat="1" ht="5.25" customHeight="1" thickBot="1" x14ac:dyDescent="0.3"/>
    <row r="2" spans="1:8" s="21" customFormat="1" ht="36" customHeight="1" thickBot="1" x14ac:dyDescent="0.3">
      <c r="C2" s="164" t="s">
        <v>144</v>
      </c>
    </row>
    <row r="3" spans="1:8" s="21" customFormat="1" ht="15.75" customHeight="1" x14ac:dyDescent="0.25">
      <c r="A3" s="22"/>
    </row>
    <row r="4" spans="1:8" ht="15.75" thickBot="1" x14ac:dyDescent="0.3">
      <c r="A4" s="3" t="s">
        <v>145</v>
      </c>
    </row>
    <row r="5" spans="1:8" s="320" customFormat="1" ht="15.75" thickBot="1" x14ac:dyDescent="0.3">
      <c r="A5" s="483" t="s">
        <v>27</v>
      </c>
      <c r="B5" s="484"/>
      <c r="C5" s="320" t="s">
        <v>26</v>
      </c>
      <c r="D5" s="320" t="s">
        <v>22</v>
      </c>
      <c r="E5" s="320" t="s">
        <v>21</v>
      </c>
    </row>
    <row r="6" spans="1:8" x14ac:dyDescent="0.25">
      <c r="E6" s="2"/>
    </row>
    <row r="7" spans="1:8" x14ac:dyDescent="0.25">
      <c r="D7" s="40" t="s">
        <v>146</v>
      </c>
      <c r="E7" s="2"/>
      <c r="G7" t="s">
        <v>148</v>
      </c>
    </row>
    <row r="8" spans="1:8" x14ac:dyDescent="0.25">
      <c r="A8" t="s">
        <v>585</v>
      </c>
      <c r="D8" s="52" t="s">
        <v>152</v>
      </c>
      <c r="G8" t="s">
        <v>150</v>
      </c>
    </row>
    <row r="9" spans="1:8" x14ac:dyDescent="0.25">
      <c r="D9" s="40" t="s">
        <v>582</v>
      </c>
      <c r="G9" t="s">
        <v>149</v>
      </c>
    </row>
    <row r="10" spans="1:8" x14ac:dyDescent="0.25">
      <c r="A10" t="s">
        <v>156</v>
      </c>
      <c r="D10" s="52" t="s">
        <v>583</v>
      </c>
      <c r="G10" t="s">
        <v>152</v>
      </c>
    </row>
    <row r="11" spans="1:8" x14ac:dyDescent="0.25">
      <c r="G11" t="s">
        <v>151</v>
      </c>
    </row>
    <row r="12" spans="1:8" x14ac:dyDescent="0.25">
      <c r="A12" t="s">
        <v>584</v>
      </c>
      <c r="D12" s="52">
        <v>44</v>
      </c>
      <c r="E12" s="2"/>
      <c r="G12" t="s">
        <v>153</v>
      </c>
      <c r="H12">
        <v>150</v>
      </c>
    </row>
    <row r="13" spans="1:8" x14ac:dyDescent="0.25">
      <c r="E13" s="2"/>
      <c r="H13">
        <v>99</v>
      </c>
    </row>
    <row r="14" spans="1:8" x14ac:dyDescent="0.25">
      <c r="A14" t="s">
        <v>588</v>
      </c>
      <c r="D14" s="40" t="s">
        <v>586</v>
      </c>
      <c r="E14" s="59">
        <v>50000</v>
      </c>
      <c r="H14">
        <v>54</v>
      </c>
    </row>
    <row r="15" spans="1:8" x14ac:dyDescent="0.25">
      <c r="D15" s="40" t="s">
        <v>587</v>
      </c>
      <c r="E15" s="52">
        <v>20</v>
      </c>
      <c r="H15">
        <v>62</v>
      </c>
    </row>
    <row r="16" spans="1:8" x14ac:dyDescent="0.25">
      <c r="H16">
        <v>89</v>
      </c>
    </row>
    <row r="17" spans="1:10" x14ac:dyDescent="0.25">
      <c r="A17" t="s">
        <v>589</v>
      </c>
      <c r="D17" s="40" t="s">
        <v>0</v>
      </c>
      <c r="E17" s="1">
        <f ca="1">TODAY()</f>
        <v>42263</v>
      </c>
      <c r="H17">
        <v>35</v>
      </c>
    </row>
    <row r="18" spans="1:10" x14ac:dyDescent="0.25">
      <c r="D18" s="53">
        <v>41850</v>
      </c>
      <c r="H18" s="32">
        <f>AVERAGE(H12:H17)</f>
        <v>81.5</v>
      </c>
      <c r="I18" t="s">
        <v>154</v>
      </c>
    </row>
    <row r="21" spans="1:10" x14ac:dyDescent="0.25">
      <c r="A21" t="s">
        <v>147</v>
      </c>
      <c r="D21" s="53">
        <v>41760</v>
      </c>
    </row>
    <row r="23" spans="1:10" x14ac:dyDescent="0.25">
      <c r="A23" t="s">
        <v>590</v>
      </c>
      <c r="D23" s="40" t="s">
        <v>591</v>
      </c>
      <c r="E23" s="321">
        <v>0.375</v>
      </c>
    </row>
    <row r="24" spans="1:10" x14ac:dyDescent="0.25">
      <c r="D24" s="322">
        <v>0.33333333333333331</v>
      </c>
      <c r="H24" s="40" t="s">
        <v>595</v>
      </c>
      <c r="I24" s="40"/>
      <c r="J24" s="59">
        <v>500</v>
      </c>
    </row>
    <row r="26" spans="1:10" x14ac:dyDescent="0.25">
      <c r="D26" s="40" t="s">
        <v>593</v>
      </c>
      <c r="H26" s="40" t="s">
        <v>596</v>
      </c>
      <c r="J26" s="52">
        <v>450</v>
      </c>
    </row>
    <row r="27" spans="1:10" x14ac:dyDescent="0.25">
      <c r="A27" t="s">
        <v>592</v>
      </c>
      <c r="D27" s="52" t="s">
        <v>594</v>
      </c>
    </row>
    <row r="31" spans="1:10" x14ac:dyDescent="0.25">
      <c r="A31" t="s">
        <v>155</v>
      </c>
      <c r="D31" s="52">
        <v>68</v>
      </c>
      <c r="E31" s="2"/>
    </row>
    <row r="33" spans="2:5" x14ac:dyDescent="0.25">
      <c r="E33" s="2"/>
    </row>
    <row r="34" spans="2:5" x14ac:dyDescent="0.25">
      <c r="E34" s="2"/>
    </row>
    <row r="35" spans="2:5" x14ac:dyDescent="0.25">
      <c r="E35" s="2"/>
    </row>
    <row r="36" spans="2:5" x14ac:dyDescent="0.25">
      <c r="B36" s="1"/>
      <c r="E36" s="2" t="s">
        <v>505</v>
      </c>
    </row>
    <row r="37" spans="2:5" x14ac:dyDescent="0.25">
      <c r="B37" s="1"/>
      <c r="C37" s="1"/>
    </row>
    <row r="38" spans="2:5" x14ac:dyDescent="0.25">
      <c r="B38" s="1"/>
    </row>
  </sheetData>
  <sortState ref="G7:G12">
    <sortCondition ref="G7"/>
  </sortState>
  <mergeCells count="1">
    <mergeCell ref="A5:B5"/>
  </mergeCells>
  <dataValidations count="10">
    <dataValidation type="date" allowBlank="1" showInputMessage="1" showErrorMessage="1" sqref="D21">
      <formula1>40179</formula1>
      <formula2>43831</formula2>
    </dataValidation>
    <dataValidation type="whole" allowBlank="1" showInputMessage="1" showErrorMessage="1" errorTitle="Wrong number" error="This number is outside the range of 0-100. Please select a number inside the correct range. " promptTitle="Range 0-100" prompt="Please enter a number between 0 and 100." sqref="D12">
      <formula1>0</formula1>
      <formula2>101</formula2>
    </dataValidation>
    <dataValidation type="whole" operator="greaterThan" allowBlank="1" showInputMessage="1" showErrorMessage="1" sqref="D31">
      <formula1>H18</formula1>
    </dataValidation>
    <dataValidation type="list" allowBlank="1" showInputMessage="1" showErrorMessage="1" sqref="D10">
      <formula1>"Yes, No, Maybe"</formula1>
    </dataValidation>
    <dataValidation type="decimal" operator="lessThan" allowBlank="1" showInputMessage="1" showErrorMessage="1" sqref="E15">
      <formula1>E14*6%</formula1>
    </dataValidation>
    <dataValidation type="date" errorStyle="warning" allowBlank="1" showInputMessage="1" showErrorMessage="1" errorTitle="Incorrect Birth Date" error="This student is too old. Ensure you  have the correct date before continueing. " sqref="D18">
      <formula1>TODAY()</formula1>
      <formula2>TODAY()+3</formula2>
    </dataValidation>
    <dataValidation type="time" operator="lessThan" allowBlank="1" showInputMessage="1" showErrorMessage="1" sqref="D24">
      <formula1>E23</formula1>
    </dataValidation>
    <dataValidation type="textLength" operator="lessThanOrEqual" allowBlank="1" showInputMessage="1" showErrorMessage="1" sqref="D27">
      <formula1>5</formula1>
    </dataValidation>
    <dataValidation type="list" errorStyle="information" allowBlank="1" showInputMessage="1" showErrorMessage="1" errorTitle="Wrong Name" error="This is not a staff memeber on the column list. " promptTitle="Names" prompt="Enter a staff memeber from the drop down list. " sqref="D8">
      <formula1>$G$7:$G$12</formula1>
    </dataValidation>
    <dataValidation type="whole" operator="lessThan" allowBlank="1" showInputMessage="1" showErrorMessage="1" sqref="J26">
      <formula1>J24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/>
  <dimension ref="A1:L38"/>
  <sheetViews>
    <sheetView zoomScaleNormal="100" workbookViewId="0">
      <selection activeCell="E23" sqref="E23"/>
    </sheetView>
  </sheetViews>
  <sheetFormatPr defaultRowHeight="15" x14ac:dyDescent="0.25"/>
  <cols>
    <col min="1" max="1" width="15.28515625" customWidth="1"/>
    <col min="2" max="2" width="22.42578125" customWidth="1"/>
    <col min="3" max="3" width="20.85546875" customWidth="1"/>
    <col min="4" max="4" width="19" bestFit="1" customWidth="1"/>
    <col min="5" max="5" width="14.5703125" customWidth="1"/>
    <col min="6" max="6" width="10.7109375" customWidth="1"/>
    <col min="7" max="7" width="12" customWidth="1"/>
    <col min="8" max="8" width="9.7109375" customWidth="1"/>
    <col min="11" max="11" width="10.5703125" customWidth="1"/>
  </cols>
  <sheetData>
    <row r="1" spans="1:12" s="21" customFormat="1" ht="5.25" customHeight="1" thickBot="1" x14ac:dyDescent="0.3"/>
    <row r="2" spans="1:12" s="21" customFormat="1" ht="36" customHeight="1" thickBot="1" x14ac:dyDescent="0.3">
      <c r="C2" s="485" t="s">
        <v>597</v>
      </c>
      <c r="D2" s="486"/>
    </row>
    <row r="3" spans="1:12" s="21" customFormat="1" ht="15.75" customHeight="1" x14ac:dyDescent="0.25">
      <c r="A3" s="22"/>
    </row>
    <row r="4" spans="1:12" ht="15.75" thickBot="1" x14ac:dyDescent="0.3">
      <c r="A4" s="3" t="s">
        <v>145</v>
      </c>
    </row>
    <row r="5" spans="1:12" s="320" customFormat="1" ht="15.75" thickBot="1" x14ac:dyDescent="0.3">
      <c r="A5" s="483"/>
      <c r="B5" s="484"/>
    </row>
    <row r="6" spans="1:12" x14ac:dyDescent="0.25">
      <c r="E6" s="2"/>
    </row>
    <row r="7" spans="1:12" ht="15.75" thickBot="1" x14ac:dyDescent="0.3"/>
    <row r="8" spans="1:12" ht="45.75" thickBot="1" x14ac:dyDescent="0.3">
      <c r="A8" s="323" t="s">
        <v>598</v>
      </c>
      <c r="B8" s="323" t="s">
        <v>599</v>
      </c>
      <c r="C8" s="323" t="s">
        <v>600</v>
      </c>
      <c r="D8" s="323" t="s">
        <v>601</v>
      </c>
      <c r="E8" s="323" t="s">
        <v>602</v>
      </c>
      <c r="F8" s="323" t="s">
        <v>603</v>
      </c>
      <c r="G8" s="323" t="s">
        <v>604</v>
      </c>
      <c r="H8" s="323" t="s">
        <v>605</v>
      </c>
      <c r="I8" s="40"/>
      <c r="K8" s="326" t="s">
        <v>623</v>
      </c>
      <c r="L8" s="327" t="s">
        <v>624</v>
      </c>
    </row>
    <row r="9" spans="1:12" x14ac:dyDescent="0.25">
      <c r="A9" s="324" t="s">
        <v>606</v>
      </c>
      <c r="B9" s="324" t="s">
        <v>607</v>
      </c>
      <c r="C9" s="324">
        <v>60</v>
      </c>
      <c r="D9" s="325">
        <v>95</v>
      </c>
      <c r="E9" s="329">
        <f>C9*D9</f>
        <v>5700</v>
      </c>
      <c r="F9" s="325">
        <v>120</v>
      </c>
      <c r="G9" s="329">
        <f>C9*F9</f>
        <v>7200</v>
      </c>
      <c r="H9" s="329">
        <f>G9-E9</f>
        <v>1500</v>
      </c>
    </row>
    <row r="10" spans="1:12" x14ac:dyDescent="0.25">
      <c r="A10" s="324" t="s">
        <v>608</v>
      </c>
      <c r="B10" s="324" t="s">
        <v>609</v>
      </c>
      <c r="C10" s="324">
        <v>85</v>
      </c>
      <c r="D10" s="325">
        <v>88</v>
      </c>
      <c r="E10" s="329">
        <f t="shared" ref="E10:E15" si="0">C10*D10</f>
        <v>7480</v>
      </c>
      <c r="F10" s="325">
        <v>130</v>
      </c>
      <c r="G10" s="329">
        <f t="shared" ref="G10:G15" si="1">C10*F10</f>
        <v>11050</v>
      </c>
      <c r="H10" s="329">
        <f t="shared" ref="H10:H15" si="2">G10-E10</f>
        <v>3570</v>
      </c>
      <c r="K10" s="40" t="s">
        <v>620</v>
      </c>
    </row>
    <row r="11" spans="1:12" x14ac:dyDescent="0.25">
      <c r="A11" s="324" t="s">
        <v>610</v>
      </c>
      <c r="B11" s="324" t="s">
        <v>611</v>
      </c>
      <c r="C11" s="324">
        <v>96</v>
      </c>
      <c r="D11" s="325">
        <v>56</v>
      </c>
      <c r="E11" s="329">
        <f t="shared" si="0"/>
        <v>5376</v>
      </c>
      <c r="F11" s="325">
        <v>80</v>
      </c>
      <c r="G11" s="329">
        <f t="shared" si="1"/>
        <v>7680</v>
      </c>
      <c r="H11" s="329">
        <f t="shared" si="2"/>
        <v>2304</v>
      </c>
      <c r="K11" t="s">
        <v>621</v>
      </c>
    </row>
    <row r="12" spans="1:12" x14ac:dyDescent="0.25">
      <c r="A12" s="324" t="s">
        <v>612</v>
      </c>
      <c r="B12" s="324" t="s">
        <v>613</v>
      </c>
      <c r="C12" s="324">
        <v>52</v>
      </c>
      <c r="D12" s="325">
        <v>79</v>
      </c>
      <c r="E12" s="329">
        <f t="shared" si="0"/>
        <v>4108</v>
      </c>
      <c r="F12" s="325">
        <v>90</v>
      </c>
      <c r="G12" s="329">
        <f t="shared" si="1"/>
        <v>4680</v>
      </c>
      <c r="H12" s="329">
        <f t="shared" si="2"/>
        <v>572</v>
      </c>
      <c r="K12" t="s">
        <v>622</v>
      </c>
    </row>
    <row r="13" spans="1:12" x14ac:dyDescent="0.25">
      <c r="A13" s="324" t="s">
        <v>614</v>
      </c>
      <c r="B13" s="324" t="s">
        <v>615</v>
      </c>
      <c r="C13" s="324">
        <v>73</v>
      </c>
      <c r="D13" s="325">
        <v>51</v>
      </c>
      <c r="E13" s="329">
        <f t="shared" si="0"/>
        <v>3723</v>
      </c>
      <c r="F13" s="325">
        <v>77</v>
      </c>
      <c r="G13" s="329">
        <f t="shared" si="1"/>
        <v>5621</v>
      </c>
      <c r="H13" s="329">
        <f t="shared" si="2"/>
        <v>1898</v>
      </c>
    </row>
    <row r="14" spans="1:12" x14ac:dyDescent="0.25">
      <c r="A14" s="324" t="s">
        <v>616</v>
      </c>
      <c r="B14" s="324" t="s">
        <v>617</v>
      </c>
      <c r="C14" s="324">
        <v>55</v>
      </c>
      <c r="D14" s="325">
        <v>63</v>
      </c>
      <c r="E14" s="329">
        <f t="shared" si="0"/>
        <v>3465</v>
      </c>
      <c r="F14" s="325">
        <v>80</v>
      </c>
      <c r="G14" s="329">
        <f t="shared" si="1"/>
        <v>4400</v>
      </c>
      <c r="H14" s="329">
        <f t="shared" si="2"/>
        <v>935</v>
      </c>
    </row>
    <row r="15" spans="1:12" x14ac:dyDescent="0.25">
      <c r="A15" s="324" t="s">
        <v>618</v>
      </c>
      <c r="B15" s="324" t="s">
        <v>619</v>
      </c>
      <c r="C15" s="324">
        <v>90</v>
      </c>
      <c r="D15" s="325">
        <v>80</v>
      </c>
      <c r="E15" s="329">
        <f t="shared" si="0"/>
        <v>7200</v>
      </c>
      <c r="F15" s="325">
        <v>100</v>
      </c>
      <c r="G15" s="329">
        <f t="shared" si="1"/>
        <v>9000</v>
      </c>
      <c r="H15" s="329">
        <f t="shared" si="2"/>
        <v>1800</v>
      </c>
    </row>
    <row r="33" spans="2:5" x14ac:dyDescent="0.25">
      <c r="E33" s="2"/>
    </row>
    <row r="34" spans="2:5" x14ac:dyDescent="0.25">
      <c r="E34" s="2"/>
    </row>
    <row r="35" spans="2:5" x14ac:dyDescent="0.25">
      <c r="E35" s="2"/>
    </row>
    <row r="36" spans="2:5" x14ac:dyDescent="0.25">
      <c r="B36" s="1"/>
      <c r="E36" s="2" t="s">
        <v>505</v>
      </c>
    </row>
    <row r="37" spans="2:5" x14ac:dyDescent="0.25">
      <c r="B37" s="1"/>
      <c r="C37" s="1"/>
    </row>
    <row r="38" spans="2:5" x14ac:dyDescent="0.25">
      <c r="B38" s="1"/>
    </row>
  </sheetData>
  <sheetProtection password="CB83" sheet="1" objects="1" scenarios="1"/>
  <mergeCells count="2">
    <mergeCell ref="A5:B5"/>
    <mergeCell ref="C2:D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4:B5"/>
  <sheetViews>
    <sheetView workbookViewId="0">
      <selection activeCell="K21" sqref="K21"/>
    </sheetView>
  </sheetViews>
  <sheetFormatPr defaultRowHeight="15" x14ac:dyDescent="0.25"/>
  <sheetData>
    <row r="4" spans="2:2" x14ac:dyDescent="0.25">
      <c r="B4" t="s">
        <v>279</v>
      </c>
    </row>
    <row r="5" spans="2:2" x14ac:dyDescent="0.25">
      <c r="B5" s="51" t="s">
        <v>278</v>
      </c>
    </row>
  </sheetData>
  <hyperlinks>
    <hyperlink ref="B5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3:I16"/>
  <sheetViews>
    <sheetView workbookViewId="0">
      <pane ySplit="6" topLeftCell="A7" activePane="bottomLeft" state="frozen"/>
      <selection pane="bottomLeft" activeCell="N13" sqref="N13"/>
    </sheetView>
  </sheetViews>
  <sheetFormatPr defaultRowHeight="15" x14ac:dyDescent="0.25"/>
  <cols>
    <col min="1" max="6" width="9.140625" style="158"/>
    <col min="7" max="7" width="10.28515625" style="158" customWidth="1"/>
    <col min="8" max="8" width="13.28515625" style="158" customWidth="1"/>
    <col min="9" max="16384" width="9.140625" style="158"/>
  </cols>
  <sheetData>
    <row r="3" spans="2:9" ht="23.25" x14ac:dyDescent="0.35">
      <c r="D3" s="396" t="s">
        <v>140</v>
      </c>
      <c r="E3" s="396"/>
      <c r="F3" s="396"/>
      <c r="G3" s="396"/>
      <c r="H3" s="396"/>
      <c r="I3" s="396"/>
    </row>
    <row r="4" spans="2:9" ht="23.25" x14ac:dyDescent="0.35">
      <c r="D4" s="396" t="s">
        <v>306</v>
      </c>
      <c r="E4" s="396"/>
      <c r="F4" s="396"/>
      <c r="G4" s="396"/>
      <c r="H4" s="396"/>
      <c r="I4" s="396"/>
    </row>
    <row r="6" spans="2:9" ht="29.25" customHeight="1" x14ac:dyDescent="0.25"/>
    <row r="7" spans="2:9" x14ac:dyDescent="0.25">
      <c r="D7" s="158" t="s">
        <v>307</v>
      </c>
    </row>
    <row r="14" spans="2:9" x14ac:dyDescent="0.25">
      <c r="F14" s="159"/>
    </row>
    <row r="16" spans="2:9" x14ac:dyDescent="0.25">
      <c r="B16" s="160"/>
    </row>
  </sheetData>
  <mergeCells count="2">
    <mergeCell ref="D3:I3"/>
    <mergeCell ref="D4:I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FD27"/>
  <sheetViews>
    <sheetView zoomScaleNormal="100" zoomScalePageLayoutView="25" workbookViewId="0">
      <selection activeCell="D27" sqref="D27"/>
    </sheetView>
  </sheetViews>
  <sheetFormatPr defaultRowHeight="15" x14ac:dyDescent="0.25"/>
  <cols>
    <col min="1" max="1" width="19.42578125" customWidth="1"/>
    <col min="2" max="2" width="12.85546875" customWidth="1"/>
    <col min="3" max="3" width="41.42578125" customWidth="1"/>
    <col min="4" max="4" width="37" bestFit="1" customWidth="1"/>
    <col min="5" max="5" width="40.5703125" bestFit="1" customWidth="1"/>
  </cols>
  <sheetData>
    <row r="1" spans="1:16384" s="21" customFormat="1" ht="5.25" customHeight="1" thickBot="1" x14ac:dyDescent="0.3"/>
    <row r="2" spans="1:16384" s="21" customFormat="1" ht="36" customHeight="1" thickBot="1" x14ac:dyDescent="0.3">
      <c r="C2" s="166" t="s">
        <v>131</v>
      </c>
      <c r="D2"/>
    </row>
    <row r="3" spans="1:16384" s="21" customFormat="1" ht="15.75" customHeight="1" x14ac:dyDescent="0.25">
      <c r="A3" s="22"/>
    </row>
    <row r="4" spans="1:16384" ht="15.75" thickBot="1" x14ac:dyDescent="0.3">
      <c r="A4" s="3"/>
    </row>
    <row r="5" spans="1:16384" s="25" customFormat="1" ht="15.75" thickBot="1" x14ac:dyDescent="0.3">
      <c r="A5" s="398" t="s">
        <v>27</v>
      </c>
      <c r="B5" s="397"/>
      <c r="C5" s="397" t="s">
        <v>26</v>
      </c>
      <c r="D5" s="397" t="s">
        <v>22</v>
      </c>
      <c r="E5" s="397" t="s">
        <v>21</v>
      </c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397"/>
      <c r="BI5" s="397"/>
      <c r="BJ5" s="397"/>
      <c r="BK5" s="397"/>
      <c r="BL5" s="397"/>
      <c r="BM5" s="397"/>
      <c r="BN5" s="397"/>
      <c r="BO5" s="397"/>
      <c r="BP5" s="397"/>
      <c r="BQ5" s="397"/>
      <c r="BR5" s="397"/>
      <c r="BS5" s="397"/>
      <c r="BT5" s="397"/>
      <c r="BU5" s="397"/>
      <c r="BV5" s="397"/>
      <c r="BW5" s="397"/>
      <c r="BX5" s="397"/>
      <c r="BY5" s="397"/>
      <c r="BZ5" s="397"/>
      <c r="CA5" s="397"/>
      <c r="CB5" s="397"/>
      <c r="CC5" s="397"/>
      <c r="CD5" s="397"/>
      <c r="CE5" s="397"/>
      <c r="CF5" s="397"/>
      <c r="CG5" s="397"/>
      <c r="CH5" s="397"/>
      <c r="CI5" s="397"/>
      <c r="CJ5" s="397"/>
      <c r="CK5" s="397"/>
      <c r="CL5" s="397"/>
      <c r="CM5" s="397"/>
      <c r="CN5" s="397"/>
      <c r="CO5" s="397"/>
      <c r="CP5" s="397"/>
      <c r="CQ5" s="397"/>
      <c r="CR5" s="397"/>
      <c r="CS5" s="397"/>
      <c r="CT5" s="397"/>
      <c r="CU5" s="397"/>
      <c r="CV5" s="397"/>
      <c r="CW5" s="397"/>
      <c r="CX5" s="397"/>
      <c r="CY5" s="397"/>
      <c r="CZ5" s="397"/>
      <c r="DA5" s="397"/>
      <c r="DB5" s="397"/>
      <c r="DC5" s="397"/>
      <c r="DD5" s="397"/>
      <c r="DE5" s="397"/>
      <c r="DF5" s="397"/>
      <c r="DG5" s="397"/>
      <c r="DH5" s="397"/>
      <c r="DI5" s="397"/>
      <c r="DJ5" s="397"/>
      <c r="DK5" s="397"/>
      <c r="DL5" s="397"/>
      <c r="DM5" s="397"/>
      <c r="DN5" s="397"/>
      <c r="DO5" s="397"/>
      <c r="DP5" s="397"/>
      <c r="DQ5" s="397"/>
      <c r="DR5" s="397"/>
      <c r="DS5" s="397"/>
      <c r="DT5" s="397"/>
      <c r="DU5" s="397"/>
      <c r="DV5" s="397"/>
      <c r="DW5" s="397"/>
      <c r="DX5" s="397"/>
      <c r="DY5" s="397"/>
      <c r="DZ5" s="397"/>
      <c r="EA5" s="397"/>
      <c r="EB5" s="397"/>
      <c r="EC5" s="397"/>
      <c r="ED5" s="397"/>
      <c r="EE5" s="397"/>
      <c r="EF5" s="397"/>
      <c r="EG5" s="397"/>
      <c r="EH5" s="397"/>
      <c r="EI5" s="397"/>
      <c r="EJ5" s="397"/>
      <c r="EK5" s="397"/>
      <c r="EL5" s="397"/>
      <c r="EM5" s="397"/>
      <c r="EN5" s="397"/>
      <c r="EO5" s="397"/>
      <c r="EP5" s="397"/>
      <c r="EQ5" s="397"/>
      <c r="ER5" s="397"/>
      <c r="ES5" s="397"/>
      <c r="ET5" s="397"/>
      <c r="EU5" s="397"/>
      <c r="EV5" s="397"/>
      <c r="EW5" s="397"/>
      <c r="EX5" s="397"/>
      <c r="EY5" s="397"/>
      <c r="EZ5" s="397"/>
      <c r="FA5" s="397"/>
      <c r="FB5" s="397"/>
      <c r="FC5" s="397"/>
      <c r="FD5" s="397"/>
      <c r="FE5" s="397"/>
      <c r="FF5" s="397"/>
      <c r="FG5" s="397"/>
      <c r="FH5" s="397"/>
      <c r="FI5" s="397"/>
      <c r="FJ5" s="397"/>
      <c r="FK5" s="397"/>
      <c r="FL5" s="397"/>
      <c r="FM5" s="397"/>
      <c r="FN5" s="397"/>
      <c r="FO5" s="397"/>
      <c r="FP5" s="397"/>
      <c r="FQ5" s="397"/>
      <c r="FR5" s="397"/>
      <c r="FS5" s="397"/>
      <c r="FT5" s="397"/>
      <c r="FU5" s="397"/>
      <c r="FV5" s="397"/>
      <c r="FW5" s="397"/>
      <c r="FX5" s="397"/>
      <c r="FY5" s="397"/>
      <c r="FZ5" s="397"/>
      <c r="GA5" s="397"/>
      <c r="GB5" s="397"/>
      <c r="GC5" s="397"/>
      <c r="GD5" s="397"/>
      <c r="GE5" s="397"/>
      <c r="GF5" s="397"/>
      <c r="GG5" s="397"/>
      <c r="GH5" s="397"/>
      <c r="GI5" s="397"/>
      <c r="GJ5" s="397"/>
      <c r="GK5" s="397"/>
      <c r="GL5" s="397"/>
      <c r="GM5" s="397"/>
      <c r="GN5" s="397"/>
      <c r="GO5" s="397"/>
      <c r="GP5" s="397"/>
      <c r="GQ5" s="397"/>
      <c r="GR5" s="397"/>
      <c r="GS5" s="397"/>
      <c r="GT5" s="397"/>
      <c r="GU5" s="397"/>
      <c r="GV5" s="397"/>
      <c r="GW5" s="397"/>
      <c r="GX5" s="397"/>
      <c r="GY5" s="397"/>
      <c r="GZ5" s="397"/>
      <c r="HA5" s="397"/>
      <c r="HB5" s="397"/>
      <c r="HC5" s="397"/>
      <c r="HD5" s="397"/>
      <c r="HE5" s="397"/>
      <c r="HF5" s="397"/>
      <c r="HG5" s="397"/>
      <c r="HH5" s="397"/>
      <c r="HI5" s="397"/>
      <c r="HJ5" s="397"/>
      <c r="HK5" s="397"/>
      <c r="HL5" s="397"/>
      <c r="HM5" s="397"/>
      <c r="HN5" s="397"/>
      <c r="HO5" s="397"/>
      <c r="HP5" s="397"/>
      <c r="HQ5" s="397"/>
      <c r="HR5" s="397"/>
      <c r="HS5" s="397"/>
      <c r="HT5" s="397"/>
      <c r="HU5" s="397"/>
      <c r="HV5" s="397"/>
      <c r="HW5" s="397"/>
      <c r="HX5" s="397"/>
      <c r="HY5" s="397"/>
      <c r="HZ5" s="397"/>
      <c r="IA5" s="397"/>
      <c r="IB5" s="397"/>
      <c r="IC5" s="397"/>
      <c r="ID5" s="397"/>
      <c r="IE5" s="397"/>
      <c r="IF5" s="397"/>
      <c r="IG5" s="397"/>
      <c r="IH5" s="397"/>
      <c r="II5" s="397"/>
      <c r="IJ5" s="397"/>
      <c r="IK5" s="397"/>
      <c r="IL5" s="397"/>
      <c r="IM5" s="397"/>
      <c r="IN5" s="397"/>
      <c r="IO5" s="397"/>
      <c r="IP5" s="397"/>
      <c r="IQ5" s="397"/>
      <c r="IR5" s="397"/>
      <c r="IS5" s="397"/>
      <c r="IT5" s="397"/>
      <c r="IU5" s="397"/>
      <c r="IV5" s="397"/>
      <c r="IW5" s="397"/>
      <c r="IX5" s="397"/>
      <c r="IY5" s="397"/>
      <c r="IZ5" s="397"/>
      <c r="JA5" s="397"/>
      <c r="JB5" s="397"/>
      <c r="JC5" s="397"/>
      <c r="JD5" s="397"/>
      <c r="JE5" s="397"/>
      <c r="JF5" s="397"/>
      <c r="JG5" s="397"/>
      <c r="JH5" s="397"/>
      <c r="JI5" s="397"/>
      <c r="JJ5" s="397"/>
      <c r="JK5" s="397"/>
      <c r="JL5" s="397"/>
      <c r="JM5" s="397"/>
      <c r="JN5" s="397"/>
      <c r="JO5" s="397"/>
      <c r="JP5" s="397"/>
      <c r="JQ5" s="397"/>
      <c r="JR5" s="397"/>
      <c r="JS5" s="397"/>
      <c r="JT5" s="397"/>
      <c r="JU5" s="397"/>
      <c r="JV5" s="397"/>
      <c r="JW5" s="397"/>
      <c r="JX5" s="397"/>
      <c r="JY5" s="397"/>
      <c r="JZ5" s="397"/>
      <c r="KA5" s="397"/>
      <c r="KB5" s="397"/>
      <c r="KC5" s="397"/>
      <c r="KD5" s="397"/>
      <c r="KE5" s="397"/>
      <c r="KF5" s="397"/>
      <c r="KG5" s="397"/>
      <c r="KH5" s="397"/>
      <c r="KI5" s="397"/>
      <c r="KJ5" s="397"/>
      <c r="KK5" s="397"/>
      <c r="KL5" s="397"/>
      <c r="KM5" s="397"/>
      <c r="KN5" s="397"/>
      <c r="KO5" s="397"/>
      <c r="KP5" s="397"/>
      <c r="KQ5" s="397"/>
      <c r="KR5" s="397"/>
      <c r="KS5" s="397"/>
      <c r="KT5" s="397"/>
      <c r="KU5" s="397"/>
      <c r="KV5" s="397"/>
      <c r="KW5" s="397"/>
      <c r="KX5" s="397"/>
      <c r="KY5" s="397"/>
      <c r="KZ5" s="397"/>
      <c r="LA5" s="397"/>
      <c r="LB5" s="397"/>
      <c r="LC5" s="397"/>
      <c r="LD5" s="397"/>
      <c r="LE5" s="397"/>
      <c r="LF5" s="397"/>
      <c r="LG5" s="397"/>
      <c r="LH5" s="397"/>
      <c r="LI5" s="397"/>
      <c r="LJ5" s="397"/>
      <c r="LK5" s="397"/>
      <c r="LL5" s="397"/>
      <c r="LM5" s="397"/>
      <c r="LN5" s="397"/>
      <c r="LO5" s="397"/>
      <c r="LP5" s="397"/>
      <c r="LQ5" s="397"/>
      <c r="LR5" s="397"/>
      <c r="LS5" s="397"/>
      <c r="LT5" s="397"/>
      <c r="LU5" s="397"/>
      <c r="LV5" s="397"/>
      <c r="LW5" s="397"/>
      <c r="LX5" s="397"/>
      <c r="LY5" s="397"/>
      <c r="LZ5" s="397"/>
      <c r="MA5" s="397"/>
      <c r="MB5" s="397"/>
      <c r="MC5" s="397"/>
      <c r="MD5" s="397"/>
      <c r="ME5" s="397"/>
      <c r="MF5" s="397"/>
      <c r="MG5" s="397"/>
      <c r="MH5" s="397"/>
      <c r="MI5" s="397"/>
      <c r="MJ5" s="397"/>
      <c r="MK5" s="397"/>
      <c r="ML5" s="397"/>
      <c r="MM5" s="397"/>
      <c r="MN5" s="397"/>
      <c r="MO5" s="397"/>
      <c r="MP5" s="397"/>
      <c r="MQ5" s="397"/>
      <c r="MR5" s="397"/>
      <c r="MS5" s="397"/>
      <c r="MT5" s="397"/>
      <c r="MU5" s="397"/>
      <c r="MV5" s="397"/>
      <c r="MW5" s="397"/>
      <c r="MX5" s="397"/>
      <c r="MY5" s="397"/>
      <c r="MZ5" s="397"/>
      <c r="NA5" s="397"/>
      <c r="NB5" s="397"/>
      <c r="NC5" s="397"/>
      <c r="ND5" s="397"/>
      <c r="NE5" s="397"/>
      <c r="NF5" s="397"/>
      <c r="NG5" s="397"/>
      <c r="NH5" s="397"/>
      <c r="NI5" s="397"/>
      <c r="NJ5" s="397"/>
      <c r="NK5" s="397"/>
      <c r="NL5" s="397"/>
      <c r="NM5" s="397"/>
      <c r="NN5" s="397"/>
      <c r="NO5" s="397"/>
      <c r="NP5" s="397"/>
      <c r="NQ5" s="397"/>
      <c r="NR5" s="397"/>
      <c r="NS5" s="397"/>
      <c r="NT5" s="397"/>
      <c r="NU5" s="397"/>
      <c r="NV5" s="397"/>
      <c r="NW5" s="397"/>
      <c r="NX5" s="397"/>
      <c r="NY5" s="397"/>
      <c r="NZ5" s="397"/>
      <c r="OA5" s="397"/>
      <c r="OB5" s="397"/>
      <c r="OC5" s="397"/>
      <c r="OD5" s="397"/>
      <c r="OE5" s="397"/>
      <c r="OF5" s="397"/>
      <c r="OG5" s="397"/>
      <c r="OH5" s="397"/>
      <c r="OI5" s="397"/>
      <c r="OJ5" s="397"/>
      <c r="OK5" s="397"/>
      <c r="OL5" s="397"/>
      <c r="OM5" s="397"/>
      <c r="ON5" s="397"/>
      <c r="OO5" s="397"/>
      <c r="OP5" s="397"/>
      <c r="OQ5" s="397"/>
      <c r="OR5" s="397"/>
      <c r="OS5" s="397"/>
      <c r="OT5" s="397"/>
      <c r="OU5" s="397"/>
      <c r="OV5" s="397"/>
      <c r="OW5" s="397"/>
      <c r="OX5" s="397"/>
      <c r="OY5" s="397"/>
      <c r="OZ5" s="397"/>
      <c r="PA5" s="397"/>
      <c r="PB5" s="397"/>
      <c r="PC5" s="397"/>
      <c r="PD5" s="397"/>
      <c r="PE5" s="397"/>
      <c r="PF5" s="397"/>
      <c r="PG5" s="397"/>
      <c r="PH5" s="397"/>
      <c r="PI5" s="397"/>
      <c r="PJ5" s="397"/>
      <c r="PK5" s="397"/>
      <c r="PL5" s="397"/>
      <c r="PM5" s="397"/>
      <c r="PN5" s="397"/>
      <c r="PO5" s="397"/>
      <c r="PP5" s="397"/>
      <c r="PQ5" s="397"/>
      <c r="PR5" s="397"/>
      <c r="PS5" s="397"/>
      <c r="PT5" s="397"/>
      <c r="PU5" s="397"/>
      <c r="PV5" s="397"/>
      <c r="PW5" s="397"/>
      <c r="PX5" s="397"/>
      <c r="PY5" s="397"/>
      <c r="PZ5" s="397"/>
      <c r="QA5" s="397"/>
      <c r="QB5" s="397"/>
      <c r="QC5" s="397"/>
      <c r="QD5" s="397"/>
      <c r="QE5" s="397"/>
      <c r="QF5" s="397"/>
      <c r="QG5" s="397"/>
      <c r="QH5" s="397"/>
      <c r="QI5" s="397"/>
      <c r="QJ5" s="397"/>
      <c r="QK5" s="397"/>
      <c r="QL5" s="397"/>
      <c r="QM5" s="397"/>
      <c r="QN5" s="397"/>
      <c r="QO5" s="397"/>
      <c r="QP5" s="397"/>
      <c r="QQ5" s="397"/>
      <c r="QR5" s="397"/>
      <c r="QS5" s="397"/>
      <c r="QT5" s="397"/>
      <c r="QU5" s="397"/>
      <c r="QV5" s="397"/>
      <c r="QW5" s="397"/>
      <c r="QX5" s="397"/>
      <c r="QY5" s="397"/>
      <c r="QZ5" s="397"/>
      <c r="RA5" s="397"/>
      <c r="RB5" s="397"/>
      <c r="RC5" s="397"/>
      <c r="RD5" s="397"/>
      <c r="RE5" s="397"/>
      <c r="RF5" s="397"/>
      <c r="RG5" s="397"/>
      <c r="RH5" s="397"/>
      <c r="RI5" s="397"/>
      <c r="RJ5" s="397"/>
      <c r="RK5" s="397"/>
      <c r="RL5" s="397"/>
      <c r="RM5" s="397"/>
      <c r="RN5" s="397"/>
      <c r="RO5" s="397"/>
      <c r="RP5" s="397"/>
      <c r="RQ5" s="397"/>
      <c r="RR5" s="397"/>
      <c r="RS5" s="397"/>
      <c r="RT5" s="397"/>
      <c r="RU5" s="397"/>
      <c r="RV5" s="397"/>
      <c r="RW5" s="397"/>
      <c r="RX5" s="397"/>
      <c r="RY5" s="397"/>
      <c r="RZ5" s="397"/>
      <c r="SA5" s="397"/>
      <c r="SB5" s="397"/>
      <c r="SC5" s="397"/>
      <c r="SD5" s="397"/>
      <c r="SE5" s="397"/>
      <c r="SF5" s="397"/>
      <c r="SG5" s="397"/>
      <c r="SH5" s="397"/>
      <c r="SI5" s="397"/>
      <c r="SJ5" s="397"/>
      <c r="SK5" s="397"/>
      <c r="SL5" s="397"/>
      <c r="SM5" s="397"/>
      <c r="SN5" s="397"/>
      <c r="SO5" s="397"/>
      <c r="SP5" s="397"/>
      <c r="SQ5" s="397"/>
      <c r="SR5" s="397"/>
      <c r="SS5" s="397"/>
      <c r="ST5" s="397"/>
      <c r="SU5" s="397"/>
      <c r="SV5" s="397"/>
      <c r="SW5" s="397"/>
      <c r="SX5" s="397"/>
      <c r="SY5" s="397"/>
      <c r="SZ5" s="397"/>
      <c r="TA5" s="397"/>
      <c r="TB5" s="397"/>
      <c r="TC5" s="397"/>
      <c r="TD5" s="397"/>
      <c r="TE5" s="397"/>
      <c r="TF5" s="397"/>
      <c r="TG5" s="397"/>
      <c r="TH5" s="397"/>
      <c r="TI5" s="397"/>
      <c r="TJ5" s="397"/>
      <c r="TK5" s="397"/>
      <c r="TL5" s="397"/>
      <c r="TM5" s="397"/>
      <c r="TN5" s="397"/>
      <c r="TO5" s="397"/>
      <c r="TP5" s="397"/>
      <c r="TQ5" s="397"/>
      <c r="TR5" s="397"/>
      <c r="TS5" s="397"/>
      <c r="TT5" s="397"/>
      <c r="TU5" s="397"/>
      <c r="TV5" s="397"/>
      <c r="TW5" s="397"/>
      <c r="TX5" s="397"/>
      <c r="TY5" s="397"/>
      <c r="TZ5" s="397"/>
      <c r="UA5" s="397"/>
      <c r="UB5" s="397"/>
      <c r="UC5" s="397"/>
      <c r="UD5" s="397"/>
      <c r="UE5" s="397"/>
      <c r="UF5" s="397"/>
      <c r="UG5" s="397"/>
      <c r="UH5" s="397"/>
      <c r="UI5" s="397"/>
      <c r="UJ5" s="397"/>
      <c r="UK5" s="397"/>
      <c r="UL5" s="397"/>
      <c r="UM5" s="397"/>
      <c r="UN5" s="397"/>
      <c r="UO5" s="397"/>
      <c r="UP5" s="397"/>
      <c r="UQ5" s="397"/>
      <c r="UR5" s="397"/>
      <c r="US5" s="397"/>
      <c r="UT5" s="397"/>
      <c r="UU5" s="397"/>
      <c r="UV5" s="397"/>
      <c r="UW5" s="397"/>
      <c r="UX5" s="397"/>
      <c r="UY5" s="397"/>
      <c r="UZ5" s="397"/>
      <c r="VA5" s="397"/>
      <c r="VB5" s="397"/>
      <c r="VC5" s="397"/>
      <c r="VD5" s="397"/>
      <c r="VE5" s="397"/>
      <c r="VF5" s="397"/>
      <c r="VG5" s="397"/>
      <c r="VH5" s="397"/>
      <c r="VI5" s="397"/>
      <c r="VJ5" s="397"/>
      <c r="VK5" s="397"/>
      <c r="VL5" s="397"/>
      <c r="VM5" s="397"/>
      <c r="VN5" s="397"/>
      <c r="VO5" s="397"/>
      <c r="VP5" s="397"/>
      <c r="VQ5" s="397"/>
      <c r="VR5" s="397"/>
      <c r="VS5" s="397"/>
      <c r="VT5" s="397"/>
      <c r="VU5" s="397"/>
      <c r="VV5" s="397"/>
      <c r="VW5" s="397"/>
      <c r="VX5" s="397"/>
      <c r="VY5" s="397"/>
      <c r="VZ5" s="397"/>
      <c r="WA5" s="397"/>
      <c r="WB5" s="397"/>
      <c r="WC5" s="397"/>
      <c r="WD5" s="397"/>
      <c r="WE5" s="397"/>
      <c r="WF5" s="397"/>
      <c r="WG5" s="397"/>
      <c r="WH5" s="397"/>
      <c r="WI5" s="397"/>
      <c r="WJ5" s="397"/>
      <c r="WK5" s="397"/>
      <c r="WL5" s="397"/>
      <c r="WM5" s="397"/>
      <c r="WN5" s="397"/>
      <c r="WO5" s="397"/>
      <c r="WP5" s="397"/>
      <c r="WQ5" s="397"/>
      <c r="WR5" s="397"/>
      <c r="WS5" s="397"/>
      <c r="WT5" s="397"/>
      <c r="WU5" s="397"/>
      <c r="WV5" s="397"/>
      <c r="WW5" s="397"/>
      <c r="WX5" s="397"/>
      <c r="WY5" s="397"/>
      <c r="WZ5" s="397"/>
      <c r="XA5" s="397"/>
      <c r="XB5" s="397"/>
      <c r="XC5" s="397"/>
      <c r="XD5" s="397"/>
      <c r="XE5" s="397"/>
      <c r="XF5" s="397"/>
      <c r="XG5" s="397"/>
      <c r="XH5" s="397"/>
      <c r="XI5" s="397"/>
      <c r="XJ5" s="397"/>
      <c r="XK5" s="397"/>
      <c r="XL5" s="397"/>
      <c r="XM5" s="397"/>
      <c r="XN5" s="397"/>
      <c r="XO5" s="397"/>
      <c r="XP5" s="397"/>
      <c r="XQ5" s="397"/>
      <c r="XR5" s="397"/>
      <c r="XS5" s="397"/>
      <c r="XT5" s="397"/>
      <c r="XU5" s="397"/>
      <c r="XV5" s="397"/>
      <c r="XW5" s="397"/>
      <c r="XX5" s="397"/>
      <c r="XY5" s="397"/>
      <c r="XZ5" s="397"/>
      <c r="YA5" s="397"/>
      <c r="YB5" s="397"/>
      <c r="YC5" s="397"/>
      <c r="YD5" s="397"/>
      <c r="YE5" s="397"/>
      <c r="YF5" s="397"/>
      <c r="YG5" s="397"/>
      <c r="YH5" s="397"/>
      <c r="YI5" s="397"/>
      <c r="YJ5" s="397"/>
      <c r="YK5" s="397"/>
      <c r="YL5" s="397"/>
      <c r="YM5" s="397"/>
      <c r="YN5" s="397"/>
      <c r="YO5" s="397"/>
      <c r="YP5" s="397"/>
      <c r="YQ5" s="397"/>
      <c r="YR5" s="397"/>
      <c r="YS5" s="397"/>
      <c r="YT5" s="397"/>
      <c r="YU5" s="397"/>
      <c r="YV5" s="397"/>
      <c r="YW5" s="397"/>
      <c r="YX5" s="397"/>
      <c r="YY5" s="397"/>
      <c r="YZ5" s="397"/>
      <c r="ZA5" s="397"/>
      <c r="ZB5" s="397"/>
      <c r="ZC5" s="397"/>
      <c r="ZD5" s="397"/>
      <c r="ZE5" s="397"/>
      <c r="ZF5" s="397"/>
      <c r="ZG5" s="397"/>
      <c r="ZH5" s="397"/>
      <c r="ZI5" s="397"/>
      <c r="ZJ5" s="397"/>
      <c r="ZK5" s="397"/>
      <c r="ZL5" s="397"/>
      <c r="ZM5" s="397"/>
      <c r="ZN5" s="397"/>
      <c r="ZO5" s="397"/>
      <c r="ZP5" s="397"/>
      <c r="ZQ5" s="397"/>
      <c r="ZR5" s="397"/>
      <c r="ZS5" s="397"/>
      <c r="ZT5" s="397"/>
      <c r="ZU5" s="397"/>
      <c r="ZV5" s="397"/>
      <c r="ZW5" s="397"/>
      <c r="ZX5" s="397"/>
      <c r="ZY5" s="397"/>
      <c r="ZZ5" s="397"/>
      <c r="AAA5" s="397"/>
      <c r="AAB5" s="397"/>
      <c r="AAC5" s="397"/>
      <c r="AAD5" s="397"/>
      <c r="AAE5" s="397"/>
      <c r="AAF5" s="397"/>
      <c r="AAG5" s="397"/>
      <c r="AAH5" s="397"/>
      <c r="AAI5" s="397"/>
      <c r="AAJ5" s="397"/>
      <c r="AAK5" s="397"/>
      <c r="AAL5" s="397"/>
      <c r="AAM5" s="397"/>
      <c r="AAN5" s="397"/>
      <c r="AAO5" s="397"/>
      <c r="AAP5" s="397"/>
      <c r="AAQ5" s="397"/>
      <c r="AAR5" s="397"/>
      <c r="AAS5" s="397"/>
      <c r="AAT5" s="397"/>
      <c r="AAU5" s="397"/>
      <c r="AAV5" s="397"/>
      <c r="AAW5" s="397"/>
      <c r="AAX5" s="397"/>
      <c r="AAY5" s="397"/>
      <c r="AAZ5" s="397"/>
      <c r="ABA5" s="397"/>
      <c r="ABB5" s="397"/>
      <c r="ABC5" s="397"/>
      <c r="ABD5" s="397"/>
      <c r="ABE5" s="397"/>
      <c r="ABF5" s="397"/>
      <c r="ABG5" s="397"/>
      <c r="ABH5" s="397"/>
      <c r="ABI5" s="397"/>
      <c r="ABJ5" s="397"/>
      <c r="ABK5" s="397"/>
      <c r="ABL5" s="397"/>
      <c r="ABM5" s="397"/>
      <c r="ABN5" s="397"/>
      <c r="ABO5" s="397"/>
      <c r="ABP5" s="397"/>
      <c r="ABQ5" s="397"/>
      <c r="ABR5" s="397"/>
      <c r="ABS5" s="397"/>
      <c r="ABT5" s="397"/>
      <c r="ABU5" s="397"/>
      <c r="ABV5" s="397"/>
      <c r="ABW5" s="397"/>
      <c r="ABX5" s="397"/>
      <c r="ABY5" s="397"/>
      <c r="ABZ5" s="397"/>
      <c r="ACA5" s="397"/>
      <c r="ACB5" s="397"/>
      <c r="ACC5" s="397"/>
      <c r="ACD5" s="397"/>
      <c r="ACE5" s="397"/>
      <c r="ACF5" s="397"/>
      <c r="ACG5" s="397"/>
      <c r="ACH5" s="397"/>
      <c r="ACI5" s="397"/>
      <c r="ACJ5" s="397"/>
      <c r="ACK5" s="397"/>
      <c r="ACL5" s="397"/>
      <c r="ACM5" s="397"/>
      <c r="ACN5" s="397"/>
      <c r="ACO5" s="397"/>
      <c r="ACP5" s="397"/>
      <c r="ACQ5" s="397"/>
      <c r="ACR5" s="397"/>
      <c r="ACS5" s="397"/>
      <c r="ACT5" s="397"/>
      <c r="ACU5" s="397"/>
      <c r="ACV5" s="397"/>
      <c r="ACW5" s="397"/>
      <c r="ACX5" s="397"/>
      <c r="ACY5" s="397"/>
      <c r="ACZ5" s="397"/>
      <c r="ADA5" s="397"/>
      <c r="ADB5" s="397"/>
      <c r="ADC5" s="397"/>
      <c r="ADD5" s="397"/>
      <c r="ADE5" s="397"/>
      <c r="ADF5" s="397"/>
      <c r="ADG5" s="397"/>
      <c r="ADH5" s="397"/>
      <c r="ADI5" s="397"/>
      <c r="ADJ5" s="397"/>
      <c r="ADK5" s="397"/>
      <c r="ADL5" s="397"/>
      <c r="ADM5" s="397"/>
      <c r="ADN5" s="397"/>
      <c r="ADO5" s="397"/>
      <c r="ADP5" s="397"/>
      <c r="ADQ5" s="397"/>
      <c r="ADR5" s="397"/>
      <c r="ADS5" s="397"/>
      <c r="ADT5" s="397"/>
      <c r="ADU5" s="397"/>
      <c r="ADV5" s="397"/>
      <c r="ADW5" s="397"/>
      <c r="ADX5" s="397"/>
      <c r="ADY5" s="397"/>
      <c r="ADZ5" s="397"/>
      <c r="AEA5" s="397"/>
      <c r="AEB5" s="397"/>
      <c r="AEC5" s="397"/>
      <c r="AED5" s="397"/>
      <c r="AEE5" s="397"/>
      <c r="AEF5" s="397"/>
      <c r="AEG5" s="397"/>
      <c r="AEH5" s="397"/>
      <c r="AEI5" s="397"/>
      <c r="AEJ5" s="397"/>
      <c r="AEK5" s="397"/>
      <c r="AEL5" s="397"/>
      <c r="AEM5" s="397"/>
      <c r="AEN5" s="397"/>
      <c r="AEO5" s="397"/>
      <c r="AEP5" s="397"/>
      <c r="AEQ5" s="397"/>
      <c r="AER5" s="397"/>
      <c r="AES5" s="397"/>
      <c r="AET5" s="397"/>
      <c r="AEU5" s="397"/>
      <c r="AEV5" s="397"/>
      <c r="AEW5" s="397"/>
      <c r="AEX5" s="397"/>
      <c r="AEY5" s="397"/>
      <c r="AEZ5" s="397"/>
      <c r="AFA5" s="397"/>
      <c r="AFB5" s="397"/>
      <c r="AFC5" s="397"/>
      <c r="AFD5" s="397"/>
      <c r="AFE5" s="397"/>
      <c r="AFF5" s="397"/>
      <c r="AFG5" s="397"/>
      <c r="AFH5" s="397"/>
      <c r="AFI5" s="397"/>
      <c r="AFJ5" s="397"/>
      <c r="AFK5" s="397"/>
      <c r="AFL5" s="397"/>
      <c r="AFM5" s="397"/>
      <c r="AFN5" s="397"/>
      <c r="AFO5" s="397"/>
      <c r="AFP5" s="397"/>
      <c r="AFQ5" s="397"/>
      <c r="AFR5" s="397"/>
      <c r="AFS5" s="397"/>
      <c r="AFT5" s="397"/>
      <c r="AFU5" s="397"/>
      <c r="AFV5" s="397"/>
      <c r="AFW5" s="397"/>
      <c r="AFX5" s="397"/>
      <c r="AFY5" s="397"/>
      <c r="AFZ5" s="397"/>
      <c r="AGA5" s="397"/>
      <c r="AGB5" s="397"/>
      <c r="AGC5" s="397"/>
      <c r="AGD5" s="397"/>
      <c r="AGE5" s="397"/>
      <c r="AGF5" s="397"/>
      <c r="AGG5" s="397"/>
      <c r="AGH5" s="397"/>
      <c r="AGI5" s="397"/>
      <c r="AGJ5" s="397"/>
      <c r="AGK5" s="397"/>
      <c r="AGL5" s="397"/>
      <c r="AGM5" s="397"/>
      <c r="AGN5" s="397"/>
      <c r="AGO5" s="397"/>
      <c r="AGP5" s="397"/>
      <c r="AGQ5" s="397"/>
      <c r="AGR5" s="397"/>
      <c r="AGS5" s="397"/>
      <c r="AGT5" s="397"/>
      <c r="AGU5" s="397"/>
      <c r="AGV5" s="397"/>
      <c r="AGW5" s="397"/>
      <c r="AGX5" s="397"/>
      <c r="AGY5" s="397"/>
      <c r="AGZ5" s="397"/>
      <c r="AHA5" s="397"/>
      <c r="AHB5" s="397"/>
      <c r="AHC5" s="397"/>
      <c r="AHD5" s="397"/>
      <c r="AHE5" s="397"/>
      <c r="AHF5" s="397"/>
      <c r="AHG5" s="397"/>
      <c r="AHH5" s="397"/>
      <c r="AHI5" s="397"/>
      <c r="AHJ5" s="397"/>
      <c r="AHK5" s="397"/>
      <c r="AHL5" s="397"/>
      <c r="AHM5" s="397"/>
      <c r="AHN5" s="397"/>
      <c r="AHO5" s="397"/>
      <c r="AHP5" s="397"/>
      <c r="AHQ5" s="397"/>
      <c r="AHR5" s="397"/>
      <c r="AHS5" s="397"/>
      <c r="AHT5" s="397"/>
      <c r="AHU5" s="397"/>
      <c r="AHV5" s="397"/>
      <c r="AHW5" s="397"/>
      <c r="AHX5" s="397"/>
      <c r="AHY5" s="397"/>
      <c r="AHZ5" s="397"/>
      <c r="AIA5" s="397"/>
      <c r="AIB5" s="397"/>
      <c r="AIC5" s="397"/>
      <c r="AID5" s="397"/>
      <c r="AIE5" s="397"/>
      <c r="AIF5" s="397"/>
      <c r="AIG5" s="397"/>
      <c r="AIH5" s="397"/>
      <c r="AII5" s="397"/>
      <c r="AIJ5" s="397"/>
      <c r="AIK5" s="397"/>
      <c r="AIL5" s="397"/>
      <c r="AIM5" s="397"/>
      <c r="AIN5" s="397"/>
      <c r="AIO5" s="397"/>
      <c r="AIP5" s="397"/>
      <c r="AIQ5" s="397"/>
      <c r="AIR5" s="397"/>
      <c r="AIS5" s="397"/>
      <c r="AIT5" s="397"/>
      <c r="AIU5" s="397"/>
      <c r="AIV5" s="397"/>
      <c r="AIW5" s="397"/>
      <c r="AIX5" s="397"/>
      <c r="AIY5" s="397"/>
      <c r="AIZ5" s="397"/>
      <c r="AJA5" s="397"/>
      <c r="AJB5" s="397"/>
      <c r="AJC5" s="397"/>
      <c r="AJD5" s="397"/>
      <c r="AJE5" s="397"/>
      <c r="AJF5" s="397"/>
      <c r="AJG5" s="397"/>
      <c r="AJH5" s="397"/>
      <c r="AJI5" s="397"/>
      <c r="AJJ5" s="397"/>
      <c r="AJK5" s="397"/>
      <c r="AJL5" s="397"/>
      <c r="AJM5" s="397"/>
      <c r="AJN5" s="397"/>
      <c r="AJO5" s="397"/>
      <c r="AJP5" s="397"/>
      <c r="AJQ5" s="397"/>
      <c r="AJR5" s="397"/>
      <c r="AJS5" s="397"/>
      <c r="AJT5" s="397"/>
      <c r="AJU5" s="397"/>
      <c r="AJV5" s="397"/>
      <c r="AJW5" s="397"/>
      <c r="AJX5" s="397"/>
      <c r="AJY5" s="397"/>
      <c r="AJZ5" s="397"/>
      <c r="AKA5" s="397"/>
      <c r="AKB5" s="397"/>
      <c r="AKC5" s="397"/>
      <c r="AKD5" s="397"/>
      <c r="AKE5" s="397"/>
      <c r="AKF5" s="397"/>
      <c r="AKG5" s="397"/>
      <c r="AKH5" s="397"/>
      <c r="AKI5" s="397"/>
      <c r="AKJ5" s="397"/>
      <c r="AKK5" s="397"/>
      <c r="AKL5" s="397"/>
      <c r="AKM5" s="397"/>
      <c r="AKN5" s="397"/>
      <c r="AKO5" s="397"/>
      <c r="AKP5" s="397"/>
      <c r="AKQ5" s="397"/>
      <c r="AKR5" s="397"/>
      <c r="AKS5" s="397"/>
      <c r="AKT5" s="397"/>
      <c r="AKU5" s="397"/>
      <c r="AKV5" s="397"/>
      <c r="AKW5" s="397"/>
      <c r="AKX5" s="397"/>
      <c r="AKY5" s="397"/>
      <c r="AKZ5" s="397"/>
      <c r="ALA5" s="397"/>
      <c r="ALB5" s="397"/>
      <c r="ALC5" s="397"/>
      <c r="ALD5" s="397"/>
      <c r="ALE5" s="397"/>
      <c r="ALF5" s="397"/>
      <c r="ALG5" s="397"/>
      <c r="ALH5" s="397"/>
      <c r="ALI5" s="397"/>
      <c r="ALJ5" s="397"/>
      <c r="ALK5" s="397"/>
      <c r="ALL5" s="397"/>
      <c r="ALM5" s="397"/>
      <c r="ALN5" s="397"/>
      <c r="ALO5" s="397"/>
      <c r="ALP5" s="397"/>
      <c r="ALQ5" s="397"/>
      <c r="ALR5" s="397"/>
      <c r="ALS5" s="397"/>
      <c r="ALT5" s="397"/>
      <c r="ALU5" s="397"/>
      <c r="ALV5" s="397"/>
      <c r="ALW5" s="397"/>
      <c r="ALX5" s="397"/>
      <c r="ALY5" s="397"/>
      <c r="ALZ5" s="397"/>
      <c r="AMA5" s="397"/>
      <c r="AMB5" s="397"/>
      <c r="AMC5" s="397"/>
      <c r="AMD5" s="397"/>
      <c r="AME5" s="397"/>
      <c r="AMF5" s="397"/>
      <c r="AMG5" s="397"/>
      <c r="AMH5" s="397"/>
      <c r="AMI5" s="397"/>
      <c r="AMJ5" s="397"/>
      <c r="AMK5" s="397"/>
      <c r="AML5" s="397"/>
      <c r="AMM5" s="397"/>
      <c r="AMN5" s="397"/>
      <c r="AMO5" s="397"/>
      <c r="AMP5" s="397"/>
      <c r="AMQ5" s="397"/>
      <c r="AMR5" s="397"/>
      <c r="AMS5" s="397"/>
      <c r="AMT5" s="397"/>
      <c r="AMU5" s="397"/>
      <c r="AMV5" s="397"/>
      <c r="AMW5" s="397"/>
      <c r="AMX5" s="397"/>
      <c r="AMY5" s="397"/>
      <c r="AMZ5" s="397"/>
      <c r="ANA5" s="397"/>
      <c r="ANB5" s="397"/>
      <c r="ANC5" s="397"/>
      <c r="AND5" s="397"/>
      <c r="ANE5" s="397"/>
      <c r="ANF5" s="397"/>
      <c r="ANG5" s="397"/>
      <c r="ANH5" s="397"/>
      <c r="ANI5" s="397"/>
      <c r="ANJ5" s="397"/>
      <c r="ANK5" s="397"/>
      <c r="ANL5" s="397"/>
      <c r="ANM5" s="397"/>
      <c r="ANN5" s="397"/>
      <c r="ANO5" s="397"/>
      <c r="ANP5" s="397"/>
      <c r="ANQ5" s="397"/>
      <c r="ANR5" s="397"/>
      <c r="ANS5" s="397"/>
      <c r="ANT5" s="397"/>
      <c r="ANU5" s="397"/>
      <c r="ANV5" s="397"/>
      <c r="ANW5" s="397"/>
      <c r="ANX5" s="397"/>
      <c r="ANY5" s="397"/>
      <c r="ANZ5" s="397"/>
      <c r="AOA5" s="397"/>
      <c r="AOB5" s="397"/>
      <c r="AOC5" s="397"/>
      <c r="AOD5" s="397"/>
      <c r="AOE5" s="397"/>
      <c r="AOF5" s="397"/>
      <c r="AOG5" s="397"/>
      <c r="AOH5" s="397"/>
      <c r="AOI5" s="397"/>
      <c r="AOJ5" s="397"/>
      <c r="AOK5" s="397"/>
      <c r="AOL5" s="397"/>
      <c r="AOM5" s="397"/>
      <c r="AON5" s="397"/>
      <c r="AOO5" s="397"/>
      <c r="AOP5" s="397"/>
      <c r="AOQ5" s="397"/>
      <c r="AOR5" s="397"/>
      <c r="AOS5" s="397"/>
      <c r="AOT5" s="397"/>
      <c r="AOU5" s="397"/>
      <c r="AOV5" s="397"/>
      <c r="AOW5" s="397"/>
      <c r="AOX5" s="397"/>
      <c r="AOY5" s="397"/>
      <c r="AOZ5" s="397"/>
      <c r="APA5" s="397"/>
      <c r="APB5" s="397"/>
      <c r="APC5" s="397"/>
      <c r="APD5" s="397"/>
      <c r="APE5" s="397"/>
      <c r="APF5" s="397"/>
      <c r="APG5" s="397"/>
      <c r="APH5" s="397"/>
      <c r="API5" s="397"/>
      <c r="APJ5" s="397"/>
      <c r="APK5" s="397"/>
      <c r="APL5" s="397"/>
      <c r="APM5" s="397"/>
      <c r="APN5" s="397"/>
      <c r="APO5" s="397"/>
      <c r="APP5" s="397"/>
      <c r="APQ5" s="397"/>
      <c r="APR5" s="397"/>
      <c r="APS5" s="397"/>
      <c r="APT5" s="397"/>
      <c r="APU5" s="397"/>
      <c r="APV5" s="397"/>
      <c r="APW5" s="397"/>
      <c r="APX5" s="397"/>
      <c r="APY5" s="397"/>
      <c r="APZ5" s="397"/>
      <c r="AQA5" s="397"/>
      <c r="AQB5" s="397"/>
      <c r="AQC5" s="397"/>
      <c r="AQD5" s="397"/>
      <c r="AQE5" s="397"/>
      <c r="AQF5" s="397"/>
      <c r="AQG5" s="397"/>
      <c r="AQH5" s="397"/>
      <c r="AQI5" s="397"/>
      <c r="AQJ5" s="397"/>
      <c r="AQK5" s="397"/>
      <c r="AQL5" s="397"/>
      <c r="AQM5" s="397"/>
      <c r="AQN5" s="397"/>
      <c r="AQO5" s="397"/>
      <c r="AQP5" s="397"/>
      <c r="AQQ5" s="397"/>
      <c r="AQR5" s="397"/>
      <c r="AQS5" s="397"/>
      <c r="AQT5" s="397"/>
      <c r="AQU5" s="397"/>
      <c r="AQV5" s="397"/>
      <c r="AQW5" s="397"/>
      <c r="AQX5" s="397"/>
      <c r="AQY5" s="397"/>
      <c r="AQZ5" s="397"/>
      <c r="ARA5" s="397"/>
      <c r="ARB5" s="397"/>
      <c r="ARC5" s="397"/>
      <c r="ARD5" s="397"/>
      <c r="ARE5" s="397"/>
      <c r="ARF5" s="397"/>
      <c r="ARG5" s="397"/>
      <c r="ARH5" s="397"/>
      <c r="ARI5" s="397"/>
      <c r="ARJ5" s="397"/>
      <c r="ARK5" s="397"/>
      <c r="ARL5" s="397"/>
      <c r="ARM5" s="397"/>
      <c r="ARN5" s="397"/>
      <c r="ARO5" s="397"/>
      <c r="ARP5" s="397"/>
      <c r="ARQ5" s="397"/>
      <c r="ARR5" s="397"/>
      <c r="ARS5" s="397"/>
      <c r="ART5" s="397"/>
      <c r="ARU5" s="397"/>
      <c r="ARV5" s="397"/>
      <c r="ARW5" s="397"/>
      <c r="ARX5" s="397"/>
      <c r="ARY5" s="397"/>
      <c r="ARZ5" s="397"/>
      <c r="ASA5" s="397"/>
      <c r="ASB5" s="397"/>
      <c r="ASC5" s="397"/>
      <c r="ASD5" s="397"/>
      <c r="ASE5" s="397"/>
      <c r="ASF5" s="397"/>
      <c r="ASG5" s="397"/>
      <c r="ASH5" s="397"/>
      <c r="ASI5" s="397"/>
      <c r="ASJ5" s="397"/>
      <c r="ASK5" s="397"/>
      <c r="ASL5" s="397"/>
      <c r="ASM5" s="397"/>
      <c r="ASN5" s="397"/>
      <c r="ASO5" s="397"/>
      <c r="ASP5" s="397"/>
      <c r="ASQ5" s="397"/>
      <c r="ASR5" s="397"/>
      <c r="ASS5" s="397"/>
      <c r="AST5" s="397"/>
      <c r="ASU5" s="397"/>
      <c r="ASV5" s="397"/>
      <c r="ASW5" s="397"/>
      <c r="ASX5" s="397"/>
      <c r="ASY5" s="397"/>
      <c r="ASZ5" s="397"/>
      <c r="ATA5" s="397"/>
      <c r="ATB5" s="397"/>
      <c r="ATC5" s="397"/>
      <c r="ATD5" s="397"/>
      <c r="ATE5" s="397"/>
      <c r="ATF5" s="397"/>
      <c r="ATG5" s="397"/>
      <c r="ATH5" s="397"/>
      <c r="ATI5" s="397"/>
      <c r="ATJ5" s="397"/>
      <c r="ATK5" s="397"/>
      <c r="ATL5" s="397"/>
      <c r="ATM5" s="397"/>
      <c r="ATN5" s="397"/>
      <c r="ATO5" s="397"/>
      <c r="ATP5" s="397"/>
      <c r="ATQ5" s="397"/>
      <c r="ATR5" s="397"/>
      <c r="ATS5" s="397"/>
      <c r="ATT5" s="397"/>
      <c r="ATU5" s="397"/>
      <c r="ATV5" s="397"/>
      <c r="ATW5" s="397"/>
      <c r="ATX5" s="397"/>
      <c r="ATY5" s="397"/>
      <c r="ATZ5" s="397"/>
      <c r="AUA5" s="397"/>
      <c r="AUB5" s="397"/>
      <c r="AUC5" s="397"/>
      <c r="AUD5" s="397"/>
      <c r="AUE5" s="397"/>
      <c r="AUF5" s="397"/>
      <c r="AUG5" s="397"/>
      <c r="AUH5" s="397"/>
      <c r="AUI5" s="397"/>
      <c r="AUJ5" s="397"/>
      <c r="AUK5" s="397"/>
      <c r="AUL5" s="397"/>
      <c r="AUM5" s="397"/>
      <c r="AUN5" s="397"/>
      <c r="AUO5" s="397"/>
      <c r="AUP5" s="397"/>
      <c r="AUQ5" s="397"/>
      <c r="AUR5" s="397"/>
      <c r="AUS5" s="397"/>
      <c r="AUT5" s="397"/>
      <c r="AUU5" s="397"/>
      <c r="AUV5" s="397"/>
      <c r="AUW5" s="397"/>
      <c r="AUX5" s="397"/>
      <c r="AUY5" s="397"/>
      <c r="AUZ5" s="397"/>
      <c r="AVA5" s="397"/>
      <c r="AVB5" s="397"/>
      <c r="AVC5" s="397"/>
      <c r="AVD5" s="397"/>
      <c r="AVE5" s="397"/>
      <c r="AVF5" s="397"/>
      <c r="AVG5" s="397"/>
      <c r="AVH5" s="397"/>
      <c r="AVI5" s="397"/>
      <c r="AVJ5" s="397"/>
      <c r="AVK5" s="397"/>
      <c r="AVL5" s="397"/>
      <c r="AVM5" s="397"/>
      <c r="AVN5" s="397"/>
      <c r="AVO5" s="397"/>
      <c r="AVP5" s="397"/>
      <c r="AVQ5" s="397"/>
      <c r="AVR5" s="397"/>
      <c r="AVS5" s="397"/>
      <c r="AVT5" s="397"/>
      <c r="AVU5" s="397"/>
      <c r="AVV5" s="397"/>
      <c r="AVW5" s="397"/>
      <c r="AVX5" s="397"/>
      <c r="AVY5" s="397"/>
      <c r="AVZ5" s="397"/>
      <c r="AWA5" s="397"/>
      <c r="AWB5" s="397"/>
      <c r="AWC5" s="397"/>
      <c r="AWD5" s="397"/>
      <c r="AWE5" s="397"/>
      <c r="AWF5" s="397"/>
      <c r="AWG5" s="397"/>
      <c r="AWH5" s="397"/>
      <c r="AWI5" s="397"/>
      <c r="AWJ5" s="397"/>
      <c r="AWK5" s="397"/>
      <c r="AWL5" s="397"/>
      <c r="AWM5" s="397"/>
      <c r="AWN5" s="397"/>
      <c r="AWO5" s="397"/>
      <c r="AWP5" s="397"/>
      <c r="AWQ5" s="397"/>
      <c r="AWR5" s="397"/>
      <c r="AWS5" s="397"/>
      <c r="AWT5" s="397"/>
      <c r="AWU5" s="397"/>
      <c r="AWV5" s="397"/>
      <c r="AWW5" s="397"/>
      <c r="AWX5" s="397"/>
      <c r="AWY5" s="397"/>
      <c r="AWZ5" s="397"/>
      <c r="AXA5" s="397"/>
      <c r="AXB5" s="397"/>
      <c r="AXC5" s="397"/>
      <c r="AXD5" s="397"/>
      <c r="AXE5" s="397"/>
      <c r="AXF5" s="397"/>
      <c r="AXG5" s="397"/>
      <c r="AXH5" s="397"/>
      <c r="AXI5" s="397"/>
      <c r="AXJ5" s="397"/>
      <c r="AXK5" s="397"/>
      <c r="AXL5" s="397"/>
      <c r="AXM5" s="397"/>
      <c r="AXN5" s="397"/>
      <c r="AXO5" s="397"/>
      <c r="AXP5" s="397"/>
      <c r="AXQ5" s="397"/>
      <c r="AXR5" s="397"/>
      <c r="AXS5" s="397"/>
      <c r="AXT5" s="397"/>
      <c r="AXU5" s="397"/>
      <c r="AXV5" s="397"/>
      <c r="AXW5" s="397"/>
      <c r="AXX5" s="397"/>
      <c r="AXY5" s="397"/>
      <c r="AXZ5" s="397"/>
      <c r="AYA5" s="397"/>
      <c r="AYB5" s="397"/>
      <c r="AYC5" s="397"/>
      <c r="AYD5" s="397"/>
      <c r="AYE5" s="397"/>
      <c r="AYF5" s="397"/>
      <c r="AYG5" s="397"/>
      <c r="AYH5" s="397"/>
      <c r="AYI5" s="397"/>
      <c r="AYJ5" s="397"/>
      <c r="AYK5" s="397"/>
      <c r="AYL5" s="397"/>
      <c r="AYM5" s="397"/>
      <c r="AYN5" s="397"/>
      <c r="AYO5" s="397"/>
      <c r="AYP5" s="397"/>
      <c r="AYQ5" s="397"/>
      <c r="AYR5" s="397"/>
      <c r="AYS5" s="397"/>
      <c r="AYT5" s="397"/>
      <c r="AYU5" s="397"/>
      <c r="AYV5" s="397"/>
      <c r="AYW5" s="397"/>
      <c r="AYX5" s="397"/>
      <c r="AYY5" s="397"/>
      <c r="AYZ5" s="397"/>
      <c r="AZA5" s="397"/>
      <c r="AZB5" s="397"/>
      <c r="AZC5" s="397"/>
      <c r="AZD5" s="397"/>
      <c r="AZE5" s="397"/>
      <c r="AZF5" s="397"/>
      <c r="AZG5" s="397"/>
      <c r="AZH5" s="397"/>
      <c r="AZI5" s="397"/>
      <c r="AZJ5" s="397"/>
      <c r="AZK5" s="397"/>
      <c r="AZL5" s="397"/>
      <c r="AZM5" s="397"/>
      <c r="AZN5" s="397"/>
      <c r="AZO5" s="397"/>
      <c r="AZP5" s="397"/>
      <c r="AZQ5" s="397"/>
      <c r="AZR5" s="397"/>
      <c r="AZS5" s="397"/>
      <c r="AZT5" s="397"/>
      <c r="AZU5" s="397"/>
      <c r="AZV5" s="397"/>
      <c r="AZW5" s="397"/>
      <c r="AZX5" s="397"/>
      <c r="AZY5" s="397"/>
      <c r="AZZ5" s="397"/>
      <c r="BAA5" s="397"/>
      <c r="BAB5" s="397"/>
      <c r="BAC5" s="397"/>
      <c r="BAD5" s="397"/>
      <c r="BAE5" s="397"/>
      <c r="BAF5" s="397"/>
      <c r="BAG5" s="397"/>
      <c r="BAH5" s="397"/>
      <c r="BAI5" s="397"/>
      <c r="BAJ5" s="397"/>
      <c r="BAK5" s="397"/>
      <c r="BAL5" s="397"/>
      <c r="BAM5" s="397"/>
      <c r="BAN5" s="397"/>
      <c r="BAO5" s="397"/>
      <c r="BAP5" s="397"/>
      <c r="BAQ5" s="397"/>
      <c r="BAR5" s="397"/>
      <c r="BAS5" s="397"/>
      <c r="BAT5" s="397"/>
      <c r="BAU5" s="397"/>
      <c r="BAV5" s="397"/>
      <c r="BAW5" s="397"/>
      <c r="BAX5" s="397"/>
      <c r="BAY5" s="397"/>
      <c r="BAZ5" s="397"/>
      <c r="BBA5" s="397"/>
      <c r="BBB5" s="397"/>
      <c r="BBC5" s="397"/>
      <c r="BBD5" s="397"/>
      <c r="BBE5" s="397"/>
      <c r="BBF5" s="397"/>
      <c r="BBG5" s="397"/>
      <c r="BBH5" s="397"/>
      <c r="BBI5" s="397"/>
      <c r="BBJ5" s="397"/>
      <c r="BBK5" s="397"/>
      <c r="BBL5" s="397"/>
      <c r="BBM5" s="397"/>
      <c r="BBN5" s="397"/>
      <c r="BBO5" s="397"/>
      <c r="BBP5" s="397"/>
      <c r="BBQ5" s="397"/>
      <c r="BBR5" s="397"/>
      <c r="BBS5" s="397"/>
      <c r="BBT5" s="397"/>
      <c r="BBU5" s="397"/>
      <c r="BBV5" s="397"/>
      <c r="BBW5" s="397"/>
      <c r="BBX5" s="397"/>
      <c r="BBY5" s="397"/>
      <c r="BBZ5" s="397"/>
      <c r="BCA5" s="397"/>
      <c r="BCB5" s="397"/>
      <c r="BCC5" s="397"/>
      <c r="BCD5" s="397"/>
      <c r="BCE5" s="397"/>
      <c r="BCF5" s="397"/>
      <c r="BCG5" s="397"/>
      <c r="BCH5" s="397"/>
      <c r="BCI5" s="397"/>
      <c r="BCJ5" s="397"/>
      <c r="BCK5" s="397"/>
      <c r="BCL5" s="397"/>
      <c r="BCM5" s="397"/>
      <c r="BCN5" s="397"/>
      <c r="BCO5" s="397"/>
      <c r="BCP5" s="397"/>
      <c r="BCQ5" s="397"/>
      <c r="BCR5" s="397"/>
      <c r="BCS5" s="397"/>
      <c r="BCT5" s="397"/>
      <c r="BCU5" s="397"/>
      <c r="BCV5" s="397"/>
      <c r="BCW5" s="397"/>
      <c r="BCX5" s="397"/>
      <c r="BCY5" s="397"/>
      <c r="BCZ5" s="397"/>
      <c r="BDA5" s="397"/>
      <c r="BDB5" s="397"/>
      <c r="BDC5" s="397"/>
      <c r="BDD5" s="397"/>
      <c r="BDE5" s="397"/>
      <c r="BDF5" s="397"/>
      <c r="BDG5" s="397"/>
      <c r="BDH5" s="397"/>
      <c r="BDI5" s="397"/>
      <c r="BDJ5" s="397"/>
      <c r="BDK5" s="397"/>
      <c r="BDL5" s="397"/>
      <c r="BDM5" s="397"/>
      <c r="BDN5" s="397"/>
      <c r="BDO5" s="397"/>
      <c r="BDP5" s="397"/>
      <c r="BDQ5" s="397"/>
      <c r="BDR5" s="397"/>
      <c r="BDS5" s="397"/>
      <c r="BDT5" s="397"/>
      <c r="BDU5" s="397"/>
      <c r="BDV5" s="397"/>
      <c r="BDW5" s="397"/>
      <c r="BDX5" s="397"/>
      <c r="BDY5" s="397"/>
      <c r="BDZ5" s="397"/>
      <c r="BEA5" s="397"/>
      <c r="BEB5" s="397"/>
      <c r="BEC5" s="397"/>
      <c r="BED5" s="397"/>
      <c r="BEE5" s="397"/>
      <c r="BEF5" s="397"/>
      <c r="BEG5" s="397"/>
      <c r="BEH5" s="397"/>
      <c r="BEI5" s="397"/>
      <c r="BEJ5" s="397"/>
      <c r="BEK5" s="397"/>
      <c r="BEL5" s="397"/>
      <c r="BEM5" s="397"/>
      <c r="BEN5" s="397"/>
      <c r="BEO5" s="397"/>
      <c r="BEP5" s="397"/>
      <c r="BEQ5" s="397"/>
      <c r="BER5" s="397"/>
      <c r="BES5" s="397"/>
      <c r="BET5" s="397"/>
      <c r="BEU5" s="397"/>
      <c r="BEV5" s="397"/>
      <c r="BEW5" s="397"/>
      <c r="BEX5" s="397"/>
      <c r="BEY5" s="397"/>
      <c r="BEZ5" s="397"/>
      <c r="BFA5" s="397"/>
      <c r="BFB5" s="397"/>
      <c r="BFC5" s="397"/>
      <c r="BFD5" s="397"/>
      <c r="BFE5" s="397"/>
      <c r="BFF5" s="397"/>
      <c r="BFG5" s="397"/>
      <c r="BFH5" s="397"/>
      <c r="BFI5" s="397"/>
      <c r="BFJ5" s="397"/>
      <c r="BFK5" s="397"/>
      <c r="BFL5" s="397"/>
      <c r="BFM5" s="397"/>
      <c r="BFN5" s="397"/>
      <c r="BFO5" s="397"/>
      <c r="BFP5" s="397"/>
      <c r="BFQ5" s="397"/>
      <c r="BFR5" s="397"/>
      <c r="BFS5" s="397"/>
      <c r="BFT5" s="397"/>
      <c r="BFU5" s="397"/>
      <c r="BFV5" s="397"/>
      <c r="BFW5" s="397"/>
      <c r="BFX5" s="397"/>
      <c r="BFY5" s="397"/>
      <c r="BFZ5" s="397"/>
      <c r="BGA5" s="397"/>
      <c r="BGB5" s="397"/>
      <c r="BGC5" s="397"/>
      <c r="BGD5" s="397"/>
      <c r="BGE5" s="397"/>
      <c r="BGF5" s="397"/>
      <c r="BGG5" s="397"/>
      <c r="BGH5" s="397"/>
      <c r="BGI5" s="397"/>
      <c r="BGJ5" s="397"/>
      <c r="BGK5" s="397"/>
      <c r="BGL5" s="397"/>
      <c r="BGM5" s="397"/>
      <c r="BGN5" s="397"/>
      <c r="BGO5" s="397"/>
      <c r="BGP5" s="397"/>
      <c r="BGQ5" s="397"/>
      <c r="BGR5" s="397"/>
      <c r="BGS5" s="397"/>
      <c r="BGT5" s="397"/>
      <c r="BGU5" s="397"/>
      <c r="BGV5" s="397"/>
      <c r="BGW5" s="397"/>
      <c r="BGX5" s="397"/>
      <c r="BGY5" s="397"/>
      <c r="BGZ5" s="397"/>
      <c r="BHA5" s="397"/>
      <c r="BHB5" s="397"/>
      <c r="BHC5" s="397"/>
      <c r="BHD5" s="397"/>
      <c r="BHE5" s="397"/>
      <c r="BHF5" s="397"/>
      <c r="BHG5" s="397"/>
      <c r="BHH5" s="397"/>
      <c r="BHI5" s="397"/>
      <c r="BHJ5" s="397"/>
      <c r="BHK5" s="397"/>
      <c r="BHL5" s="397"/>
      <c r="BHM5" s="397"/>
      <c r="BHN5" s="397"/>
      <c r="BHO5" s="397"/>
      <c r="BHP5" s="397"/>
      <c r="BHQ5" s="397"/>
      <c r="BHR5" s="397"/>
      <c r="BHS5" s="397"/>
      <c r="BHT5" s="397"/>
      <c r="BHU5" s="397"/>
      <c r="BHV5" s="397"/>
      <c r="BHW5" s="397"/>
      <c r="BHX5" s="397"/>
      <c r="BHY5" s="397"/>
      <c r="BHZ5" s="397"/>
      <c r="BIA5" s="397"/>
      <c r="BIB5" s="397"/>
      <c r="BIC5" s="397"/>
      <c r="BID5" s="397"/>
      <c r="BIE5" s="397"/>
      <c r="BIF5" s="397"/>
      <c r="BIG5" s="397"/>
      <c r="BIH5" s="397"/>
      <c r="BII5" s="397"/>
      <c r="BIJ5" s="397"/>
      <c r="BIK5" s="397"/>
      <c r="BIL5" s="397"/>
      <c r="BIM5" s="397"/>
      <c r="BIN5" s="397"/>
      <c r="BIO5" s="397"/>
      <c r="BIP5" s="397"/>
      <c r="BIQ5" s="397"/>
      <c r="BIR5" s="397"/>
      <c r="BIS5" s="397"/>
      <c r="BIT5" s="397"/>
      <c r="BIU5" s="397"/>
      <c r="BIV5" s="397"/>
      <c r="BIW5" s="397"/>
      <c r="BIX5" s="397"/>
      <c r="BIY5" s="397"/>
      <c r="BIZ5" s="397"/>
      <c r="BJA5" s="397"/>
      <c r="BJB5" s="397"/>
      <c r="BJC5" s="397"/>
      <c r="BJD5" s="397"/>
      <c r="BJE5" s="397"/>
      <c r="BJF5" s="397"/>
      <c r="BJG5" s="397"/>
      <c r="BJH5" s="397"/>
      <c r="BJI5" s="397"/>
      <c r="BJJ5" s="397"/>
      <c r="BJK5" s="397"/>
      <c r="BJL5" s="397"/>
      <c r="BJM5" s="397"/>
      <c r="BJN5" s="397"/>
      <c r="BJO5" s="397"/>
      <c r="BJP5" s="397"/>
      <c r="BJQ5" s="397"/>
      <c r="BJR5" s="397"/>
      <c r="BJS5" s="397"/>
      <c r="BJT5" s="397"/>
      <c r="BJU5" s="397"/>
      <c r="BJV5" s="397"/>
      <c r="BJW5" s="397"/>
      <c r="BJX5" s="397"/>
      <c r="BJY5" s="397"/>
      <c r="BJZ5" s="397"/>
      <c r="BKA5" s="397"/>
      <c r="BKB5" s="397"/>
      <c r="BKC5" s="397"/>
      <c r="BKD5" s="397"/>
      <c r="BKE5" s="397"/>
      <c r="BKF5" s="397"/>
      <c r="BKG5" s="397"/>
      <c r="BKH5" s="397"/>
      <c r="BKI5" s="397"/>
      <c r="BKJ5" s="397"/>
      <c r="BKK5" s="397"/>
      <c r="BKL5" s="397"/>
      <c r="BKM5" s="397"/>
      <c r="BKN5" s="397"/>
      <c r="BKO5" s="397"/>
      <c r="BKP5" s="397"/>
      <c r="BKQ5" s="397"/>
      <c r="BKR5" s="397"/>
      <c r="BKS5" s="397"/>
      <c r="BKT5" s="397"/>
      <c r="BKU5" s="397"/>
      <c r="BKV5" s="397"/>
      <c r="BKW5" s="397"/>
      <c r="BKX5" s="397"/>
      <c r="BKY5" s="397"/>
      <c r="BKZ5" s="397"/>
      <c r="BLA5" s="397"/>
      <c r="BLB5" s="397"/>
      <c r="BLC5" s="397"/>
      <c r="BLD5" s="397"/>
      <c r="BLE5" s="397"/>
      <c r="BLF5" s="397"/>
      <c r="BLG5" s="397"/>
      <c r="BLH5" s="397"/>
      <c r="BLI5" s="397"/>
      <c r="BLJ5" s="397"/>
      <c r="BLK5" s="397"/>
      <c r="BLL5" s="397"/>
      <c r="BLM5" s="397"/>
      <c r="BLN5" s="397"/>
      <c r="BLO5" s="397"/>
      <c r="BLP5" s="397"/>
      <c r="BLQ5" s="397"/>
      <c r="BLR5" s="397"/>
      <c r="BLS5" s="397"/>
      <c r="BLT5" s="397"/>
      <c r="BLU5" s="397"/>
      <c r="BLV5" s="397"/>
      <c r="BLW5" s="397"/>
      <c r="BLX5" s="397"/>
      <c r="BLY5" s="397"/>
      <c r="BLZ5" s="397"/>
      <c r="BMA5" s="397"/>
      <c r="BMB5" s="397"/>
      <c r="BMC5" s="397"/>
      <c r="BMD5" s="397"/>
      <c r="BME5" s="397"/>
      <c r="BMF5" s="397"/>
      <c r="BMG5" s="397"/>
      <c r="BMH5" s="397"/>
      <c r="BMI5" s="397"/>
      <c r="BMJ5" s="397"/>
      <c r="BMK5" s="397"/>
      <c r="BML5" s="397"/>
      <c r="BMM5" s="397"/>
      <c r="BMN5" s="397"/>
      <c r="BMO5" s="397"/>
      <c r="BMP5" s="397"/>
      <c r="BMQ5" s="397"/>
      <c r="BMR5" s="397"/>
      <c r="BMS5" s="397"/>
      <c r="BMT5" s="397"/>
      <c r="BMU5" s="397"/>
      <c r="BMV5" s="397"/>
      <c r="BMW5" s="397"/>
      <c r="BMX5" s="397"/>
      <c r="BMY5" s="397"/>
      <c r="BMZ5" s="397"/>
      <c r="BNA5" s="397"/>
      <c r="BNB5" s="397"/>
      <c r="BNC5" s="397"/>
      <c r="BND5" s="397"/>
      <c r="BNE5" s="397"/>
      <c r="BNF5" s="397"/>
      <c r="BNG5" s="397"/>
      <c r="BNH5" s="397"/>
      <c r="BNI5" s="397"/>
      <c r="BNJ5" s="397"/>
      <c r="BNK5" s="397"/>
      <c r="BNL5" s="397"/>
      <c r="BNM5" s="397"/>
      <c r="BNN5" s="397"/>
      <c r="BNO5" s="397"/>
      <c r="BNP5" s="397"/>
      <c r="BNQ5" s="397"/>
      <c r="BNR5" s="397"/>
      <c r="BNS5" s="397"/>
      <c r="BNT5" s="397"/>
      <c r="BNU5" s="397"/>
      <c r="BNV5" s="397"/>
      <c r="BNW5" s="397"/>
      <c r="BNX5" s="397"/>
      <c r="BNY5" s="397"/>
      <c r="BNZ5" s="397"/>
      <c r="BOA5" s="397"/>
      <c r="BOB5" s="397"/>
      <c r="BOC5" s="397"/>
      <c r="BOD5" s="397"/>
      <c r="BOE5" s="397"/>
      <c r="BOF5" s="397"/>
      <c r="BOG5" s="397"/>
      <c r="BOH5" s="397"/>
      <c r="BOI5" s="397"/>
      <c r="BOJ5" s="397"/>
      <c r="BOK5" s="397"/>
      <c r="BOL5" s="397"/>
      <c r="BOM5" s="397"/>
      <c r="BON5" s="397"/>
      <c r="BOO5" s="397"/>
      <c r="BOP5" s="397"/>
      <c r="BOQ5" s="397"/>
      <c r="BOR5" s="397"/>
      <c r="BOS5" s="397"/>
      <c r="BOT5" s="397"/>
      <c r="BOU5" s="397"/>
      <c r="BOV5" s="397"/>
      <c r="BOW5" s="397"/>
      <c r="BOX5" s="397"/>
      <c r="BOY5" s="397"/>
      <c r="BOZ5" s="397"/>
      <c r="BPA5" s="397"/>
      <c r="BPB5" s="397"/>
      <c r="BPC5" s="397"/>
      <c r="BPD5" s="397"/>
      <c r="BPE5" s="397"/>
      <c r="BPF5" s="397"/>
      <c r="BPG5" s="397"/>
      <c r="BPH5" s="397"/>
      <c r="BPI5" s="397"/>
      <c r="BPJ5" s="397"/>
      <c r="BPK5" s="397"/>
      <c r="BPL5" s="397"/>
      <c r="BPM5" s="397"/>
      <c r="BPN5" s="397"/>
      <c r="BPO5" s="397"/>
      <c r="BPP5" s="397"/>
      <c r="BPQ5" s="397"/>
      <c r="BPR5" s="397"/>
      <c r="BPS5" s="397"/>
      <c r="BPT5" s="397"/>
      <c r="BPU5" s="397"/>
      <c r="BPV5" s="397"/>
      <c r="BPW5" s="397"/>
      <c r="BPX5" s="397"/>
      <c r="BPY5" s="397"/>
      <c r="BPZ5" s="397"/>
      <c r="BQA5" s="397"/>
      <c r="BQB5" s="397"/>
      <c r="BQC5" s="397"/>
      <c r="BQD5" s="397"/>
      <c r="BQE5" s="397"/>
      <c r="BQF5" s="397"/>
      <c r="BQG5" s="397"/>
      <c r="BQH5" s="397"/>
      <c r="BQI5" s="397"/>
      <c r="BQJ5" s="397"/>
      <c r="BQK5" s="397"/>
      <c r="BQL5" s="397"/>
      <c r="BQM5" s="397"/>
      <c r="BQN5" s="397"/>
      <c r="BQO5" s="397"/>
      <c r="BQP5" s="397"/>
      <c r="BQQ5" s="397"/>
      <c r="BQR5" s="397"/>
      <c r="BQS5" s="397"/>
      <c r="BQT5" s="397"/>
      <c r="BQU5" s="397"/>
      <c r="BQV5" s="397"/>
      <c r="BQW5" s="397"/>
      <c r="BQX5" s="397"/>
      <c r="BQY5" s="397"/>
      <c r="BQZ5" s="397"/>
      <c r="BRA5" s="397"/>
      <c r="BRB5" s="397"/>
      <c r="BRC5" s="397"/>
      <c r="BRD5" s="397"/>
      <c r="BRE5" s="397"/>
      <c r="BRF5" s="397"/>
      <c r="BRG5" s="397"/>
      <c r="BRH5" s="397"/>
      <c r="BRI5" s="397"/>
      <c r="BRJ5" s="397"/>
      <c r="BRK5" s="397"/>
      <c r="BRL5" s="397"/>
      <c r="BRM5" s="397"/>
      <c r="BRN5" s="397"/>
      <c r="BRO5" s="397"/>
      <c r="BRP5" s="397"/>
      <c r="BRQ5" s="397"/>
      <c r="BRR5" s="397"/>
      <c r="BRS5" s="397"/>
      <c r="BRT5" s="397"/>
      <c r="BRU5" s="397"/>
      <c r="BRV5" s="397"/>
      <c r="BRW5" s="397"/>
      <c r="BRX5" s="397"/>
      <c r="BRY5" s="397"/>
      <c r="BRZ5" s="397"/>
      <c r="BSA5" s="397"/>
      <c r="BSB5" s="397"/>
      <c r="BSC5" s="397"/>
      <c r="BSD5" s="397"/>
      <c r="BSE5" s="397"/>
      <c r="BSF5" s="397"/>
      <c r="BSG5" s="397"/>
      <c r="BSH5" s="397"/>
      <c r="BSI5" s="397"/>
      <c r="BSJ5" s="397"/>
      <c r="BSK5" s="397"/>
      <c r="BSL5" s="397"/>
      <c r="BSM5" s="397"/>
      <c r="BSN5" s="397"/>
      <c r="BSO5" s="397"/>
      <c r="BSP5" s="397"/>
      <c r="BSQ5" s="397"/>
      <c r="BSR5" s="397"/>
      <c r="BSS5" s="397"/>
      <c r="BST5" s="397"/>
      <c r="BSU5" s="397"/>
      <c r="BSV5" s="397"/>
      <c r="BSW5" s="397"/>
      <c r="BSX5" s="397"/>
      <c r="BSY5" s="397"/>
      <c r="BSZ5" s="397"/>
      <c r="BTA5" s="397"/>
      <c r="BTB5" s="397"/>
      <c r="BTC5" s="397"/>
      <c r="BTD5" s="397"/>
      <c r="BTE5" s="397"/>
      <c r="BTF5" s="397"/>
      <c r="BTG5" s="397"/>
      <c r="BTH5" s="397"/>
      <c r="BTI5" s="397"/>
      <c r="BTJ5" s="397"/>
      <c r="BTK5" s="397"/>
      <c r="BTL5" s="397"/>
      <c r="BTM5" s="397"/>
      <c r="BTN5" s="397"/>
      <c r="BTO5" s="397"/>
      <c r="BTP5" s="397"/>
      <c r="BTQ5" s="397"/>
      <c r="BTR5" s="397"/>
      <c r="BTS5" s="397"/>
      <c r="BTT5" s="397"/>
      <c r="BTU5" s="397"/>
      <c r="BTV5" s="397"/>
      <c r="BTW5" s="397"/>
      <c r="BTX5" s="397"/>
      <c r="BTY5" s="397"/>
      <c r="BTZ5" s="397"/>
      <c r="BUA5" s="397"/>
      <c r="BUB5" s="397"/>
      <c r="BUC5" s="397"/>
      <c r="BUD5" s="397"/>
      <c r="BUE5" s="397"/>
      <c r="BUF5" s="397"/>
      <c r="BUG5" s="397"/>
      <c r="BUH5" s="397"/>
      <c r="BUI5" s="397"/>
      <c r="BUJ5" s="397"/>
      <c r="BUK5" s="397"/>
      <c r="BUL5" s="397"/>
      <c r="BUM5" s="397"/>
      <c r="BUN5" s="397"/>
      <c r="BUO5" s="397"/>
      <c r="BUP5" s="397"/>
      <c r="BUQ5" s="397"/>
      <c r="BUR5" s="397"/>
      <c r="BUS5" s="397"/>
      <c r="BUT5" s="397"/>
      <c r="BUU5" s="397"/>
      <c r="BUV5" s="397"/>
      <c r="BUW5" s="397"/>
      <c r="BUX5" s="397"/>
      <c r="BUY5" s="397"/>
      <c r="BUZ5" s="397"/>
      <c r="BVA5" s="397"/>
      <c r="BVB5" s="397"/>
      <c r="BVC5" s="397"/>
      <c r="BVD5" s="397"/>
      <c r="BVE5" s="397"/>
      <c r="BVF5" s="397"/>
      <c r="BVG5" s="397"/>
      <c r="BVH5" s="397"/>
      <c r="BVI5" s="397"/>
      <c r="BVJ5" s="397"/>
      <c r="BVK5" s="397"/>
      <c r="BVL5" s="397"/>
      <c r="BVM5" s="397"/>
      <c r="BVN5" s="397"/>
      <c r="BVO5" s="397"/>
      <c r="BVP5" s="397"/>
      <c r="BVQ5" s="397"/>
      <c r="BVR5" s="397"/>
      <c r="BVS5" s="397"/>
      <c r="BVT5" s="397"/>
      <c r="BVU5" s="397"/>
      <c r="BVV5" s="397"/>
      <c r="BVW5" s="397"/>
      <c r="BVX5" s="397"/>
      <c r="BVY5" s="397"/>
      <c r="BVZ5" s="397"/>
      <c r="BWA5" s="397"/>
      <c r="BWB5" s="397"/>
      <c r="BWC5" s="397"/>
      <c r="BWD5" s="397"/>
      <c r="BWE5" s="397"/>
      <c r="BWF5" s="397"/>
      <c r="BWG5" s="397"/>
      <c r="BWH5" s="397"/>
      <c r="BWI5" s="397"/>
      <c r="BWJ5" s="397"/>
      <c r="BWK5" s="397"/>
      <c r="BWL5" s="397"/>
      <c r="BWM5" s="397"/>
      <c r="BWN5" s="397"/>
      <c r="BWO5" s="397"/>
      <c r="BWP5" s="397"/>
      <c r="BWQ5" s="397"/>
      <c r="BWR5" s="397"/>
      <c r="BWS5" s="397"/>
      <c r="BWT5" s="397"/>
      <c r="BWU5" s="397"/>
      <c r="BWV5" s="397"/>
      <c r="BWW5" s="397"/>
      <c r="BWX5" s="397"/>
      <c r="BWY5" s="397"/>
      <c r="BWZ5" s="397"/>
      <c r="BXA5" s="397"/>
      <c r="BXB5" s="397"/>
      <c r="BXC5" s="397"/>
      <c r="BXD5" s="397"/>
      <c r="BXE5" s="397"/>
      <c r="BXF5" s="397"/>
      <c r="BXG5" s="397"/>
      <c r="BXH5" s="397"/>
      <c r="BXI5" s="397"/>
      <c r="BXJ5" s="397"/>
      <c r="BXK5" s="397"/>
      <c r="BXL5" s="397"/>
      <c r="BXM5" s="397"/>
      <c r="BXN5" s="397"/>
      <c r="BXO5" s="397"/>
      <c r="BXP5" s="397"/>
      <c r="BXQ5" s="397"/>
      <c r="BXR5" s="397"/>
      <c r="BXS5" s="397"/>
      <c r="BXT5" s="397"/>
      <c r="BXU5" s="397"/>
      <c r="BXV5" s="397"/>
      <c r="BXW5" s="397"/>
      <c r="BXX5" s="397"/>
      <c r="BXY5" s="397"/>
      <c r="BXZ5" s="397"/>
      <c r="BYA5" s="397"/>
      <c r="BYB5" s="397"/>
      <c r="BYC5" s="397"/>
      <c r="BYD5" s="397"/>
      <c r="BYE5" s="397"/>
      <c r="BYF5" s="397"/>
      <c r="BYG5" s="397"/>
      <c r="BYH5" s="397"/>
      <c r="BYI5" s="397"/>
      <c r="BYJ5" s="397"/>
      <c r="BYK5" s="397"/>
      <c r="BYL5" s="397"/>
      <c r="BYM5" s="397"/>
      <c r="BYN5" s="397"/>
      <c r="BYO5" s="397"/>
      <c r="BYP5" s="397"/>
      <c r="BYQ5" s="397"/>
      <c r="BYR5" s="397"/>
      <c r="BYS5" s="397"/>
      <c r="BYT5" s="397"/>
      <c r="BYU5" s="397"/>
      <c r="BYV5" s="397"/>
      <c r="BYW5" s="397"/>
      <c r="BYX5" s="397"/>
      <c r="BYY5" s="397"/>
      <c r="BYZ5" s="397"/>
      <c r="BZA5" s="397"/>
      <c r="BZB5" s="397"/>
      <c r="BZC5" s="397"/>
      <c r="BZD5" s="397"/>
      <c r="BZE5" s="397"/>
      <c r="BZF5" s="397"/>
      <c r="BZG5" s="397"/>
      <c r="BZH5" s="397"/>
      <c r="BZI5" s="397"/>
      <c r="BZJ5" s="397"/>
      <c r="BZK5" s="397"/>
      <c r="BZL5" s="397"/>
      <c r="BZM5" s="397"/>
      <c r="BZN5" s="397"/>
      <c r="BZO5" s="397"/>
      <c r="BZP5" s="397"/>
      <c r="BZQ5" s="397"/>
      <c r="BZR5" s="397"/>
      <c r="BZS5" s="397"/>
      <c r="BZT5" s="397"/>
      <c r="BZU5" s="397"/>
      <c r="BZV5" s="397"/>
      <c r="BZW5" s="397"/>
      <c r="BZX5" s="397"/>
      <c r="BZY5" s="397"/>
      <c r="BZZ5" s="397"/>
      <c r="CAA5" s="397"/>
      <c r="CAB5" s="397"/>
      <c r="CAC5" s="397"/>
      <c r="CAD5" s="397"/>
      <c r="CAE5" s="397"/>
      <c r="CAF5" s="397"/>
      <c r="CAG5" s="397"/>
      <c r="CAH5" s="397"/>
      <c r="CAI5" s="397"/>
      <c r="CAJ5" s="397"/>
      <c r="CAK5" s="397"/>
      <c r="CAL5" s="397"/>
      <c r="CAM5" s="397"/>
      <c r="CAN5" s="397"/>
      <c r="CAO5" s="397"/>
      <c r="CAP5" s="397"/>
      <c r="CAQ5" s="397"/>
      <c r="CAR5" s="397"/>
      <c r="CAS5" s="397"/>
      <c r="CAT5" s="397"/>
      <c r="CAU5" s="397"/>
      <c r="CAV5" s="397"/>
      <c r="CAW5" s="397"/>
      <c r="CAX5" s="397"/>
      <c r="CAY5" s="397"/>
      <c r="CAZ5" s="397"/>
      <c r="CBA5" s="397"/>
      <c r="CBB5" s="397"/>
      <c r="CBC5" s="397"/>
      <c r="CBD5" s="397"/>
      <c r="CBE5" s="397"/>
      <c r="CBF5" s="397"/>
      <c r="CBG5" s="397"/>
      <c r="CBH5" s="397"/>
      <c r="CBI5" s="397"/>
      <c r="CBJ5" s="397"/>
      <c r="CBK5" s="397"/>
      <c r="CBL5" s="397"/>
      <c r="CBM5" s="397"/>
      <c r="CBN5" s="397"/>
      <c r="CBO5" s="397"/>
      <c r="CBP5" s="397"/>
      <c r="CBQ5" s="397"/>
      <c r="CBR5" s="397"/>
      <c r="CBS5" s="397"/>
      <c r="CBT5" s="397"/>
      <c r="CBU5" s="397"/>
      <c r="CBV5" s="397"/>
      <c r="CBW5" s="397"/>
      <c r="CBX5" s="397"/>
      <c r="CBY5" s="397"/>
      <c r="CBZ5" s="397"/>
      <c r="CCA5" s="397"/>
      <c r="CCB5" s="397"/>
      <c r="CCC5" s="397"/>
      <c r="CCD5" s="397"/>
      <c r="CCE5" s="397"/>
      <c r="CCF5" s="397"/>
      <c r="CCG5" s="397"/>
      <c r="CCH5" s="397"/>
      <c r="CCI5" s="397"/>
      <c r="CCJ5" s="397"/>
      <c r="CCK5" s="397"/>
      <c r="CCL5" s="397"/>
      <c r="CCM5" s="397"/>
      <c r="CCN5" s="397"/>
      <c r="CCO5" s="397"/>
      <c r="CCP5" s="397"/>
      <c r="CCQ5" s="397"/>
      <c r="CCR5" s="397"/>
      <c r="CCS5" s="397"/>
      <c r="CCT5" s="397"/>
      <c r="CCU5" s="397"/>
      <c r="CCV5" s="397"/>
      <c r="CCW5" s="397"/>
      <c r="CCX5" s="397"/>
      <c r="CCY5" s="397"/>
      <c r="CCZ5" s="397"/>
      <c r="CDA5" s="397"/>
      <c r="CDB5" s="397"/>
      <c r="CDC5" s="397"/>
      <c r="CDD5" s="397"/>
      <c r="CDE5" s="397"/>
      <c r="CDF5" s="397"/>
      <c r="CDG5" s="397"/>
      <c r="CDH5" s="397"/>
      <c r="CDI5" s="397"/>
      <c r="CDJ5" s="397"/>
      <c r="CDK5" s="397"/>
      <c r="CDL5" s="397"/>
      <c r="CDM5" s="397"/>
      <c r="CDN5" s="397"/>
      <c r="CDO5" s="397"/>
      <c r="CDP5" s="397"/>
      <c r="CDQ5" s="397"/>
      <c r="CDR5" s="397"/>
      <c r="CDS5" s="397"/>
      <c r="CDT5" s="397"/>
      <c r="CDU5" s="397"/>
      <c r="CDV5" s="397"/>
      <c r="CDW5" s="397"/>
      <c r="CDX5" s="397"/>
      <c r="CDY5" s="397"/>
      <c r="CDZ5" s="397"/>
      <c r="CEA5" s="397"/>
      <c r="CEB5" s="397"/>
      <c r="CEC5" s="397"/>
      <c r="CED5" s="397"/>
      <c r="CEE5" s="397"/>
      <c r="CEF5" s="397"/>
      <c r="CEG5" s="397"/>
      <c r="CEH5" s="397"/>
      <c r="CEI5" s="397"/>
      <c r="CEJ5" s="397"/>
      <c r="CEK5" s="397"/>
      <c r="CEL5" s="397"/>
      <c r="CEM5" s="397"/>
      <c r="CEN5" s="397"/>
      <c r="CEO5" s="397"/>
      <c r="CEP5" s="397"/>
      <c r="CEQ5" s="397"/>
      <c r="CER5" s="397"/>
      <c r="CES5" s="397"/>
      <c r="CET5" s="397"/>
      <c r="CEU5" s="397"/>
      <c r="CEV5" s="397"/>
      <c r="CEW5" s="397"/>
      <c r="CEX5" s="397"/>
      <c r="CEY5" s="397"/>
      <c r="CEZ5" s="397"/>
      <c r="CFA5" s="397"/>
      <c r="CFB5" s="397"/>
      <c r="CFC5" s="397"/>
      <c r="CFD5" s="397"/>
      <c r="CFE5" s="397"/>
      <c r="CFF5" s="397"/>
      <c r="CFG5" s="397"/>
      <c r="CFH5" s="397"/>
      <c r="CFI5" s="397"/>
      <c r="CFJ5" s="397"/>
      <c r="CFK5" s="397"/>
      <c r="CFL5" s="397"/>
      <c r="CFM5" s="397"/>
      <c r="CFN5" s="397"/>
      <c r="CFO5" s="397"/>
      <c r="CFP5" s="397"/>
      <c r="CFQ5" s="397"/>
      <c r="CFR5" s="397"/>
      <c r="CFS5" s="397"/>
      <c r="CFT5" s="397"/>
      <c r="CFU5" s="397"/>
      <c r="CFV5" s="397"/>
      <c r="CFW5" s="397"/>
      <c r="CFX5" s="397"/>
      <c r="CFY5" s="397"/>
      <c r="CFZ5" s="397"/>
      <c r="CGA5" s="397"/>
      <c r="CGB5" s="397"/>
      <c r="CGC5" s="397"/>
      <c r="CGD5" s="397"/>
      <c r="CGE5" s="397"/>
      <c r="CGF5" s="397"/>
      <c r="CGG5" s="397"/>
      <c r="CGH5" s="397"/>
      <c r="CGI5" s="397"/>
      <c r="CGJ5" s="397"/>
      <c r="CGK5" s="397"/>
      <c r="CGL5" s="397"/>
      <c r="CGM5" s="397"/>
      <c r="CGN5" s="397"/>
      <c r="CGO5" s="397"/>
      <c r="CGP5" s="397"/>
      <c r="CGQ5" s="397"/>
      <c r="CGR5" s="397"/>
      <c r="CGS5" s="397"/>
      <c r="CGT5" s="397"/>
      <c r="CGU5" s="397"/>
      <c r="CGV5" s="397"/>
      <c r="CGW5" s="397"/>
      <c r="CGX5" s="397"/>
      <c r="CGY5" s="397"/>
      <c r="CGZ5" s="397"/>
      <c r="CHA5" s="397"/>
      <c r="CHB5" s="397"/>
      <c r="CHC5" s="397"/>
      <c r="CHD5" s="397"/>
      <c r="CHE5" s="397"/>
      <c r="CHF5" s="397"/>
      <c r="CHG5" s="397"/>
      <c r="CHH5" s="397"/>
      <c r="CHI5" s="397"/>
      <c r="CHJ5" s="397"/>
      <c r="CHK5" s="397"/>
      <c r="CHL5" s="397"/>
      <c r="CHM5" s="397"/>
      <c r="CHN5" s="397"/>
      <c r="CHO5" s="397"/>
      <c r="CHP5" s="397"/>
      <c r="CHQ5" s="397"/>
      <c r="CHR5" s="397"/>
      <c r="CHS5" s="397"/>
      <c r="CHT5" s="397"/>
      <c r="CHU5" s="397"/>
      <c r="CHV5" s="397"/>
      <c r="CHW5" s="397"/>
      <c r="CHX5" s="397"/>
      <c r="CHY5" s="397"/>
      <c r="CHZ5" s="397"/>
      <c r="CIA5" s="397"/>
      <c r="CIB5" s="397"/>
      <c r="CIC5" s="397"/>
      <c r="CID5" s="397"/>
      <c r="CIE5" s="397"/>
      <c r="CIF5" s="397"/>
      <c r="CIG5" s="397"/>
      <c r="CIH5" s="397"/>
      <c r="CII5" s="397"/>
      <c r="CIJ5" s="397"/>
      <c r="CIK5" s="397"/>
      <c r="CIL5" s="397"/>
      <c r="CIM5" s="397"/>
      <c r="CIN5" s="397"/>
      <c r="CIO5" s="397"/>
      <c r="CIP5" s="397"/>
      <c r="CIQ5" s="397"/>
      <c r="CIR5" s="397"/>
      <c r="CIS5" s="397"/>
      <c r="CIT5" s="397"/>
      <c r="CIU5" s="397"/>
      <c r="CIV5" s="397"/>
      <c r="CIW5" s="397"/>
      <c r="CIX5" s="397"/>
      <c r="CIY5" s="397"/>
      <c r="CIZ5" s="397"/>
      <c r="CJA5" s="397"/>
      <c r="CJB5" s="397"/>
      <c r="CJC5" s="397"/>
      <c r="CJD5" s="397"/>
      <c r="CJE5" s="397"/>
      <c r="CJF5" s="397"/>
      <c r="CJG5" s="397"/>
      <c r="CJH5" s="397"/>
      <c r="CJI5" s="397"/>
      <c r="CJJ5" s="397"/>
      <c r="CJK5" s="397"/>
      <c r="CJL5" s="397"/>
      <c r="CJM5" s="397"/>
      <c r="CJN5" s="397"/>
      <c r="CJO5" s="397"/>
      <c r="CJP5" s="397"/>
      <c r="CJQ5" s="397"/>
      <c r="CJR5" s="397"/>
      <c r="CJS5" s="397"/>
      <c r="CJT5" s="397"/>
      <c r="CJU5" s="397"/>
      <c r="CJV5" s="397"/>
      <c r="CJW5" s="397"/>
      <c r="CJX5" s="397"/>
      <c r="CJY5" s="397"/>
      <c r="CJZ5" s="397"/>
      <c r="CKA5" s="397"/>
      <c r="CKB5" s="397"/>
      <c r="CKC5" s="397"/>
      <c r="CKD5" s="397"/>
      <c r="CKE5" s="397"/>
      <c r="CKF5" s="397"/>
      <c r="CKG5" s="397"/>
      <c r="CKH5" s="397"/>
      <c r="CKI5" s="397"/>
      <c r="CKJ5" s="397"/>
      <c r="CKK5" s="397"/>
      <c r="CKL5" s="397"/>
      <c r="CKM5" s="397"/>
      <c r="CKN5" s="397"/>
      <c r="CKO5" s="397"/>
      <c r="CKP5" s="397"/>
      <c r="CKQ5" s="397"/>
      <c r="CKR5" s="397"/>
      <c r="CKS5" s="397"/>
      <c r="CKT5" s="397"/>
      <c r="CKU5" s="397"/>
      <c r="CKV5" s="397"/>
      <c r="CKW5" s="397"/>
      <c r="CKX5" s="397"/>
      <c r="CKY5" s="397"/>
      <c r="CKZ5" s="397"/>
      <c r="CLA5" s="397"/>
      <c r="CLB5" s="397"/>
      <c r="CLC5" s="397"/>
      <c r="CLD5" s="397"/>
      <c r="CLE5" s="397"/>
      <c r="CLF5" s="397"/>
      <c r="CLG5" s="397"/>
      <c r="CLH5" s="397"/>
      <c r="CLI5" s="397"/>
      <c r="CLJ5" s="397"/>
      <c r="CLK5" s="397"/>
      <c r="CLL5" s="397"/>
      <c r="CLM5" s="397"/>
      <c r="CLN5" s="397"/>
      <c r="CLO5" s="397"/>
      <c r="CLP5" s="397"/>
      <c r="CLQ5" s="397"/>
      <c r="CLR5" s="397"/>
      <c r="CLS5" s="397"/>
      <c r="CLT5" s="397"/>
      <c r="CLU5" s="397"/>
      <c r="CLV5" s="397"/>
      <c r="CLW5" s="397"/>
      <c r="CLX5" s="397"/>
      <c r="CLY5" s="397"/>
      <c r="CLZ5" s="397"/>
      <c r="CMA5" s="397"/>
      <c r="CMB5" s="397"/>
      <c r="CMC5" s="397"/>
      <c r="CMD5" s="397"/>
      <c r="CME5" s="397"/>
      <c r="CMF5" s="397"/>
      <c r="CMG5" s="397"/>
      <c r="CMH5" s="397"/>
      <c r="CMI5" s="397"/>
      <c r="CMJ5" s="397"/>
      <c r="CMK5" s="397"/>
      <c r="CML5" s="397"/>
      <c r="CMM5" s="397"/>
      <c r="CMN5" s="397"/>
      <c r="CMO5" s="397"/>
      <c r="CMP5" s="397"/>
      <c r="CMQ5" s="397"/>
      <c r="CMR5" s="397"/>
      <c r="CMS5" s="397"/>
      <c r="CMT5" s="397"/>
      <c r="CMU5" s="397"/>
      <c r="CMV5" s="397"/>
      <c r="CMW5" s="397"/>
      <c r="CMX5" s="397"/>
      <c r="CMY5" s="397"/>
      <c r="CMZ5" s="397"/>
      <c r="CNA5" s="397"/>
      <c r="CNB5" s="397"/>
      <c r="CNC5" s="397"/>
      <c r="CND5" s="397"/>
      <c r="CNE5" s="397"/>
      <c r="CNF5" s="397"/>
      <c r="CNG5" s="397"/>
      <c r="CNH5" s="397"/>
      <c r="CNI5" s="397"/>
      <c r="CNJ5" s="397"/>
      <c r="CNK5" s="397"/>
      <c r="CNL5" s="397"/>
      <c r="CNM5" s="397"/>
      <c r="CNN5" s="397"/>
      <c r="CNO5" s="397"/>
      <c r="CNP5" s="397"/>
      <c r="CNQ5" s="397"/>
      <c r="CNR5" s="397"/>
      <c r="CNS5" s="397"/>
      <c r="CNT5" s="397"/>
      <c r="CNU5" s="397"/>
      <c r="CNV5" s="397"/>
      <c r="CNW5" s="397"/>
      <c r="CNX5" s="397"/>
      <c r="CNY5" s="397"/>
      <c r="CNZ5" s="397"/>
      <c r="COA5" s="397"/>
      <c r="COB5" s="397"/>
      <c r="COC5" s="397"/>
      <c r="COD5" s="397"/>
      <c r="COE5" s="397"/>
      <c r="COF5" s="397"/>
      <c r="COG5" s="397"/>
      <c r="COH5" s="397"/>
      <c r="COI5" s="397"/>
      <c r="COJ5" s="397"/>
      <c r="COK5" s="397"/>
      <c r="COL5" s="397"/>
      <c r="COM5" s="397"/>
      <c r="CON5" s="397"/>
      <c r="COO5" s="397"/>
      <c r="COP5" s="397"/>
      <c r="COQ5" s="397"/>
      <c r="COR5" s="397"/>
      <c r="COS5" s="397"/>
      <c r="COT5" s="397"/>
      <c r="COU5" s="397"/>
      <c r="COV5" s="397"/>
      <c r="COW5" s="397"/>
      <c r="COX5" s="397"/>
      <c r="COY5" s="397"/>
      <c r="COZ5" s="397"/>
      <c r="CPA5" s="397"/>
      <c r="CPB5" s="397"/>
      <c r="CPC5" s="397"/>
      <c r="CPD5" s="397"/>
      <c r="CPE5" s="397"/>
      <c r="CPF5" s="397"/>
      <c r="CPG5" s="397"/>
      <c r="CPH5" s="397"/>
      <c r="CPI5" s="397"/>
      <c r="CPJ5" s="397"/>
      <c r="CPK5" s="397"/>
      <c r="CPL5" s="397"/>
      <c r="CPM5" s="397"/>
      <c r="CPN5" s="397"/>
      <c r="CPO5" s="397"/>
      <c r="CPP5" s="397"/>
      <c r="CPQ5" s="397"/>
      <c r="CPR5" s="397"/>
      <c r="CPS5" s="397"/>
      <c r="CPT5" s="397"/>
      <c r="CPU5" s="397"/>
      <c r="CPV5" s="397"/>
      <c r="CPW5" s="397"/>
      <c r="CPX5" s="397"/>
      <c r="CPY5" s="397"/>
      <c r="CPZ5" s="397"/>
      <c r="CQA5" s="397"/>
      <c r="CQB5" s="397"/>
      <c r="CQC5" s="397"/>
      <c r="CQD5" s="397"/>
      <c r="CQE5" s="397"/>
      <c r="CQF5" s="397"/>
      <c r="CQG5" s="397"/>
      <c r="CQH5" s="397"/>
      <c r="CQI5" s="397"/>
      <c r="CQJ5" s="397"/>
      <c r="CQK5" s="397"/>
      <c r="CQL5" s="397"/>
      <c r="CQM5" s="397"/>
      <c r="CQN5" s="397"/>
      <c r="CQO5" s="397"/>
      <c r="CQP5" s="397"/>
      <c r="CQQ5" s="397"/>
      <c r="CQR5" s="397"/>
      <c r="CQS5" s="397"/>
      <c r="CQT5" s="397"/>
      <c r="CQU5" s="397"/>
      <c r="CQV5" s="397"/>
      <c r="CQW5" s="397"/>
      <c r="CQX5" s="397"/>
      <c r="CQY5" s="397"/>
      <c r="CQZ5" s="397"/>
      <c r="CRA5" s="397"/>
      <c r="CRB5" s="397"/>
      <c r="CRC5" s="397"/>
      <c r="CRD5" s="397"/>
      <c r="CRE5" s="397"/>
      <c r="CRF5" s="397"/>
      <c r="CRG5" s="397"/>
      <c r="CRH5" s="397"/>
      <c r="CRI5" s="397"/>
      <c r="CRJ5" s="397"/>
      <c r="CRK5" s="397"/>
      <c r="CRL5" s="397"/>
      <c r="CRM5" s="397"/>
      <c r="CRN5" s="397"/>
      <c r="CRO5" s="397"/>
      <c r="CRP5" s="397"/>
      <c r="CRQ5" s="397"/>
      <c r="CRR5" s="397"/>
      <c r="CRS5" s="397"/>
      <c r="CRT5" s="397"/>
      <c r="CRU5" s="397"/>
      <c r="CRV5" s="397"/>
      <c r="CRW5" s="397"/>
      <c r="CRX5" s="397"/>
      <c r="CRY5" s="397"/>
      <c r="CRZ5" s="397"/>
      <c r="CSA5" s="397"/>
      <c r="CSB5" s="397"/>
      <c r="CSC5" s="397"/>
      <c r="CSD5" s="397"/>
      <c r="CSE5" s="397"/>
      <c r="CSF5" s="397"/>
      <c r="CSG5" s="397"/>
      <c r="CSH5" s="397"/>
      <c r="CSI5" s="397"/>
      <c r="CSJ5" s="397"/>
      <c r="CSK5" s="397"/>
      <c r="CSL5" s="397"/>
      <c r="CSM5" s="397"/>
      <c r="CSN5" s="397"/>
      <c r="CSO5" s="397"/>
      <c r="CSP5" s="397"/>
      <c r="CSQ5" s="397"/>
      <c r="CSR5" s="397"/>
      <c r="CSS5" s="397"/>
      <c r="CST5" s="397"/>
      <c r="CSU5" s="397"/>
      <c r="CSV5" s="397"/>
      <c r="CSW5" s="397"/>
      <c r="CSX5" s="397"/>
      <c r="CSY5" s="397"/>
      <c r="CSZ5" s="397"/>
      <c r="CTA5" s="397"/>
      <c r="CTB5" s="397"/>
      <c r="CTC5" s="397"/>
      <c r="CTD5" s="397"/>
      <c r="CTE5" s="397"/>
      <c r="CTF5" s="397"/>
      <c r="CTG5" s="397"/>
      <c r="CTH5" s="397"/>
      <c r="CTI5" s="397"/>
      <c r="CTJ5" s="397"/>
      <c r="CTK5" s="397"/>
      <c r="CTL5" s="397"/>
      <c r="CTM5" s="397"/>
      <c r="CTN5" s="397"/>
      <c r="CTO5" s="397"/>
      <c r="CTP5" s="397"/>
      <c r="CTQ5" s="397"/>
      <c r="CTR5" s="397"/>
      <c r="CTS5" s="397"/>
      <c r="CTT5" s="397"/>
      <c r="CTU5" s="397"/>
      <c r="CTV5" s="397"/>
      <c r="CTW5" s="397"/>
      <c r="CTX5" s="397"/>
      <c r="CTY5" s="397"/>
      <c r="CTZ5" s="397"/>
      <c r="CUA5" s="397"/>
      <c r="CUB5" s="397"/>
      <c r="CUC5" s="397"/>
      <c r="CUD5" s="397"/>
      <c r="CUE5" s="397"/>
      <c r="CUF5" s="397"/>
      <c r="CUG5" s="397"/>
      <c r="CUH5" s="397"/>
      <c r="CUI5" s="397"/>
      <c r="CUJ5" s="397"/>
      <c r="CUK5" s="397"/>
      <c r="CUL5" s="397"/>
      <c r="CUM5" s="397"/>
      <c r="CUN5" s="397"/>
      <c r="CUO5" s="397"/>
      <c r="CUP5" s="397"/>
      <c r="CUQ5" s="397"/>
      <c r="CUR5" s="397"/>
      <c r="CUS5" s="397"/>
      <c r="CUT5" s="397"/>
      <c r="CUU5" s="397"/>
      <c r="CUV5" s="397"/>
      <c r="CUW5" s="397"/>
      <c r="CUX5" s="397"/>
      <c r="CUY5" s="397"/>
      <c r="CUZ5" s="397"/>
      <c r="CVA5" s="397"/>
      <c r="CVB5" s="397"/>
      <c r="CVC5" s="397"/>
      <c r="CVD5" s="397"/>
      <c r="CVE5" s="397"/>
      <c r="CVF5" s="397"/>
      <c r="CVG5" s="397"/>
      <c r="CVH5" s="397"/>
      <c r="CVI5" s="397"/>
      <c r="CVJ5" s="397"/>
      <c r="CVK5" s="397"/>
      <c r="CVL5" s="397"/>
      <c r="CVM5" s="397"/>
      <c r="CVN5" s="397"/>
      <c r="CVO5" s="397"/>
      <c r="CVP5" s="397"/>
      <c r="CVQ5" s="397"/>
      <c r="CVR5" s="397"/>
      <c r="CVS5" s="397"/>
      <c r="CVT5" s="397"/>
      <c r="CVU5" s="397"/>
      <c r="CVV5" s="397"/>
      <c r="CVW5" s="397"/>
      <c r="CVX5" s="397"/>
      <c r="CVY5" s="397"/>
      <c r="CVZ5" s="397"/>
      <c r="CWA5" s="397"/>
      <c r="CWB5" s="397"/>
      <c r="CWC5" s="397"/>
      <c r="CWD5" s="397"/>
      <c r="CWE5" s="397"/>
      <c r="CWF5" s="397"/>
      <c r="CWG5" s="397"/>
      <c r="CWH5" s="397"/>
      <c r="CWI5" s="397"/>
      <c r="CWJ5" s="397"/>
      <c r="CWK5" s="397"/>
      <c r="CWL5" s="397"/>
      <c r="CWM5" s="397"/>
      <c r="CWN5" s="397"/>
      <c r="CWO5" s="397"/>
      <c r="CWP5" s="397"/>
      <c r="CWQ5" s="397"/>
      <c r="CWR5" s="397"/>
      <c r="CWS5" s="397"/>
      <c r="CWT5" s="397"/>
      <c r="CWU5" s="397"/>
      <c r="CWV5" s="397"/>
      <c r="CWW5" s="397"/>
      <c r="CWX5" s="397"/>
      <c r="CWY5" s="397"/>
      <c r="CWZ5" s="397"/>
      <c r="CXA5" s="397"/>
      <c r="CXB5" s="397"/>
      <c r="CXC5" s="397"/>
      <c r="CXD5" s="397"/>
      <c r="CXE5" s="397"/>
      <c r="CXF5" s="397"/>
      <c r="CXG5" s="397"/>
      <c r="CXH5" s="397"/>
      <c r="CXI5" s="397"/>
      <c r="CXJ5" s="397"/>
      <c r="CXK5" s="397"/>
      <c r="CXL5" s="397"/>
      <c r="CXM5" s="397"/>
      <c r="CXN5" s="397"/>
      <c r="CXO5" s="397"/>
      <c r="CXP5" s="397"/>
      <c r="CXQ5" s="397"/>
      <c r="CXR5" s="397"/>
      <c r="CXS5" s="397"/>
      <c r="CXT5" s="397"/>
      <c r="CXU5" s="397"/>
      <c r="CXV5" s="397"/>
      <c r="CXW5" s="397"/>
      <c r="CXX5" s="397"/>
      <c r="CXY5" s="397"/>
      <c r="CXZ5" s="397"/>
      <c r="CYA5" s="397"/>
      <c r="CYB5" s="397"/>
      <c r="CYC5" s="397"/>
      <c r="CYD5" s="397"/>
      <c r="CYE5" s="397"/>
      <c r="CYF5" s="397"/>
      <c r="CYG5" s="397"/>
      <c r="CYH5" s="397"/>
      <c r="CYI5" s="397"/>
      <c r="CYJ5" s="397"/>
      <c r="CYK5" s="397"/>
      <c r="CYL5" s="397"/>
      <c r="CYM5" s="397"/>
      <c r="CYN5" s="397"/>
      <c r="CYO5" s="397"/>
      <c r="CYP5" s="397"/>
      <c r="CYQ5" s="397"/>
      <c r="CYR5" s="397"/>
      <c r="CYS5" s="397"/>
      <c r="CYT5" s="397"/>
      <c r="CYU5" s="397"/>
      <c r="CYV5" s="397"/>
      <c r="CYW5" s="397"/>
      <c r="CYX5" s="397"/>
      <c r="CYY5" s="397"/>
      <c r="CYZ5" s="397"/>
      <c r="CZA5" s="397"/>
      <c r="CZB5" s="397"/>
      <c r="CZC5" s="397"/>
      <c r="CZD5" s="397"/>
      <c r="CZE5" s="397"/>
      <c r="CZF5" s="397"/>
      <c r="CZG5" s="397"/>
      <c r="CZH5" s="397"/>
      <c r="CZI5" s="397"/>
      <c r="CZJ5" s="397"/>
      <c r="CZK5" s="397"/>
      <c r="CZL5" s="397"/>
      <c r="CZM5" s="397"/>
      <c r="CZN5" s="397"/>
      <c r="CZO5" s="397"/>
      <c r="CZP5" s="397"/>
      <c r="CZQ5" s="397"/>
      <c r="CZR5" s="397"/>
      <c r="CZS5" s="397"/>
      <c r="CZT5" s="397"/>
      <c r="CZU5" s="397"/>
      <c r="CZV5" s="397"/>
      <c r="CZW5" s="397"/>
      <c r="CZX5" s="397"/>
      <c r="CZY5" s="397"/>
      <c r="CZZ5" s="397"/>
      <c r="DAA5" s="397"/>
      <c r="DAB5" s="397"/>
      <c r="DAC5" s="397"/>
      <c r="DAD5" s="397"/>
      <c r="DAE5" s="397"/>
      <c r="DAF5" s="397"/>
      <c r="DAG5" s="397"/>
      <c r="DAH5" s="397"/>
      <c r="DAI5" s="397"/>
      <c r="DAJ5" s="397"/>
      <c r="DAK5" s="397"/>
      <c r="DAL5" s="397"/>
      <c r="DAM5" s="397"/>
      <c r="DAN5" s="397"/>
      <c r="DAO5" s="397"/>
      <c r="DAP5" s="397"/>
      <c r="DAQ5" s="397"/>
      <c r="DAR5" s="397"/>
      <c r="DAS5" s="397"/>
      <c r="DAT5" s="397"/>
      <c r="DAU5" s="397"/>
      <c r="DAV5" s="397"/>
      <c r="DAW5" s="397"/>
      <c r="DAX5" s="397"/>
      <c r="DAY5" s="397"/>
      <c r="DAZ5" s="397"/>
      <c r="DBA5" s="397"/>
      <c r="DBB5" s="397"/>
      <c r="DBC5" s="397"/>
      <c r="DBD5" s="397"/>
      <c r="DBE5" s="397"/>
      <c r="DBF5" s="397"/>
      <c r="DBG5" s="397"/>
      <c r="DBH5" s="397"/>
      <c r="DBI5" s="397"/>
      <c r="DBJ5" s="397"/>
      <c r="DBK5" s="397"/>
      <c r="DBL5" s="397"/>
      <c r="DBM5" s="397"/>
      <c r="DBN5" s="397"/>
      <c r="DBO5" s="397"/>
      <c r="DBP5" s="397"/>
      <c r="DBQ5" s="397"/>
      <c r="DBR5" s="397"/>
      <c r="DBS5" s="397"/>
      <c r="DBT5" s="397"/>
      <c r="DBU5" s="397"/>
      <c r="DBV5" s="397"/>
      <c r="DBW5" s="397"/>
      <c r="DBX5" s="397"/>
      <c r="DBY5" s="397"/>
      <c r="DBZ5" s="397"/>
      <c r="DCA5" s="397"/>
      <c r="DCB5" s="397"/>
      <c r="DCC5" s="397"/>
      <c r="DCD5" s="397"/>
      <c r="DCE5" s="397"/>
      <c r="DCF5" s="397"/>
      <c r="DCG5" s="397"/>
      <c r="DCH5" s="397"/>
      <c r="DCI5" s="397"/>
      <c r="DCJ5" s="397"/>
      <c r="DCK5" s="397"/>
      <c r="DCL5" s="397"/>
      <c r="DCM5" s="397"/>
      <c r="DCN5" s="397"/>
      <c r="DCO5" s="397"/>
      <c r="DCP5" s="397"/>
      <c r="DCQ5" s="397"/>
      <c r="DCR5" s="397"/>
      <c r="DCS5" s="397"/>
      <c r="DCT5" s="397"/>
      <c r="DCU5" s="397"/>
      <c r="DCV5" s="397"/>
      <c r="DCW5" s="397"/>
      <c r="DCX5" s="397"/>
      <c r="DCY5" s="397"/>
      <c r="DCZ5" s="397"/>
      <c r="DDA5" s="397"/>
      <c r="DDB5" s="397"/>
      <c r="DDC5" s="397"/>
      <c r="DDD5" s="397"/>
      <c r="DDE5" s="397"/>
      <c r="DDF5" s="397"/>
      <c r="DDG5" s="397"/>
      <c r="DDH5" s="397"/>
      <c r="DDI5" s="397"/>
      <c r="DDJ5" s="397"/>
      <c r="DDK5" s="397"/>
      <c r="DDL5" s="397"/>
      <c r="DDM5" s="397"/>
      <c r="DDN5" s="397"/>
      <c r="DDO5" s="397"/>
      <c r="DDP5" s="397"/>
      <c r="DDQ5" s="397"/>
      <c r="DDR5" s="397"/>
      <c r="DDS5" s="397"/>
      <c r="DDT5" s="397"/>
      <c r="DDU5" s="397"/>
      <c r="DDV5" s="397"/>
      <c r="DDW5" s="397"/>
      <c r="DDX5" s="397"/>
      <c r="DDY5" s="397"/>
      <c r="DDZ5" s="397"/>
      <c r="DEA5" s="397"/>
      <c r="DEB5" s="397"/>
      <c r="DEC5" s="397"/>
      <c r="DED5" s="397"/>
      <c r="DEE5" s="397"/>
      <c r="DEF5" s="397"/>
      <c r="DEG5" s="397"/>
      <c r="DEH5" s="397"/>
      <c r="DEI5" s="397"/>
      <c r="DEJ5" s="397"/>
      <c r="DEK5" s="397"/>
      <c r="DEL5" s="397"/>
      <c r="DEM5" s="397"/>
      <c r="DEN5" s="397"/>
      <c r="DEO5" s="397"/>
      <c r="DEP5" s="397"/>
      <c r="DEQ5" s="397"/>
      <c r="DER5" s="397"/>
      <c r="DES5" s="397"/>
      <c r="DET5" s="397"/>
      <c r="DEU5" s="397"/>
      <c r="DEV5" s="397"/>
      <c r="DEW5" s="397"/>
      <c r="DEX5" s="397"/>
      <c r="DEY5" s="397"/>
      <c r="DEZ5" s="397"/>
      <c r="DFA5" s="397"/>
      <c r="DFB5" s="397"/>
      <c r="DFC5" s="397"/>
      <c r="DFD5" s="397"/>
      <c r="DFE5" s="397"/>
      <c r="DFF5" s="397"/>
      <c r="DFG5" s="397"/>
      <c r="DFH5" s="397"/>
      <c r="DFI5" s="397"/>
      <c r="DFJ5" s="397"/>
      <c r="DFK5" s="397"/>
      <c r="DFL5" s="397"/>
      <c r="DFM5" s="397"/>
      <c r="DFN5" s="397"/>
      <c r="DFO5" s="397"/>
      <c r="DFP5" s="397"/>
      <c r="DFQ5" s="397"/>
      <c r="DFR5" s="397"/>
      <c r="DFS5" s="397"/>
      <c r="DFT5" s="397"/>
      <c r="DFU5" s="397"/>
      <c r="DFV5" s="397"/>
      <c r="DFW5" s="397"/>
      <c r="DFX5" s="397"/>
      <c r="DFY5" s="397"/>
      <c r="DFZ5" s="397"/>
      <c r="DGA5" s="397"/>
      <c r="DGB5" s="397"/>
      <c r="DGC5" s="397"/>
      <c r="DGD5" s="397"/>
      <c r="DGE5" s="397"/>
      <c r="DGF5" s="397"/>
      <c r="DGG5" s="397"/>
      <c r="DGH5" s="397"/>
      <c r="DGI5" s="397"/>
      <c r="DGJ5" s="397"/>
      <c r="DGK5" s="397"/>
      <c r="DGL5" s="397"/>
      <c r="DGM5" s="397"/>
      <c r="DGN5" s="397"/>
      <c r="DGO5" s="397"/>
      <c r="DGP5" s="397"/>
      <c r="DGQ5" s="397"/>
      <c r="DGR5" s="397"/>
      <c r="DGS5" s="397"/>
      <c r="DGT5" s="397"/>
      <c r="DGU5" s="397"/>
      <c r="DGV5" s="397"/>
      <c r="DGW5" s="397"/>
      <c r="DGX5" s="397"/>
      <c r="DGY5" s="397"/>
      <c r="DGZ5" s="397"/>
      <c r="DHA5" s="397"/>
      <c r="DHB5" s="397"/>
      <c r="DHC5" s="397"/>
      <c r="DHD5" s="397"/>
      <c r="DHE5" s="397"/>
      <c r="DHF5" s="397"/>
      <c r="DHG5" s="397"/>
      <c r="DHH5" s="397"/>
      <c r="DHI5" s="397"/>
      <c r="DHJ5" s="397"/>
      <c r="DHK5" s="397"/>
      <c r="DHL5" s="397"/>
      <c r="DHM5" s="397"/>
      <c r="DHN5" s="397"/>
      <c r="DHO5" s="397"/>
      <c r="DHP5" s="397"/>
      <c r="DHQ5" s="397"/>
      <c r="DHR5" s="397"/>
      <c r="DHS5" s="397"/>
      <c r="DHT5" s="397"/>
      <c r="DHU5" s="397"/>
      <c r="DHV5" s="397"/>
      <c r="DHW5" s="397"/>
      <c r="DHX5" s="397"/>
      <c r="DHY5" s="397"/>
      <c r="DHZ5" s="397"/>
      <c r="DIA5" s="397"/>
      <c r="DIB5" s="397"/>
      <c r="DIC5" s="397"/>
      <c r="DID5" s="397"/>
      <c r="DIE5" s="397"/>
      <c r="DIF5" s="397"/>
      <c r="DIG5" s="397"/>
      <c r="DIH5" s="397"/>
      <c r="DII5" s="397"/>
      <c r="DIJ5" s="397"/>
      <c r="DIK5" s="397"/>
      <c r="DIL5" s="397"/>
      <c r="DIM5" s="397"/>
      <c r="DIN5" s="397"/>
      <c r="DIO5" s="397"/>
      <c r="DIP5" s="397"/>
      <c r="DIQ5" s="397"/>
      <c r="DIR5" s="397"/>
      <c r="DIS5" s="397"/>
      <c r="DIT5" s="397"/>
      <c r="DIU5" s="397"/>
      <c r="DIV5" s="397"/>
      <c r="DIW5" s="397"/>
      <c r="DIX5" s="397"/>
      <c r="DIY5" s="397"/>
      <c r="DIZ5" s="397"/>
      <c r="DJA5" s="397"/>
      <c r="DJB5" s="397"/>
      <c r="DJC5" s="397"/>
      <c r="DJD5" s="397"/>
      <c r="DJE5" s="397"/>
      <c r="DJF5" s="397"/>
      <c r="DJG5" s="397"/>
      <c r="DJH5" s="397"/>
      <c r="DJI5" s="397"/>
      <c r="DJJ5" s="397"/>
      <c r="DJK5" s="397"/>
      <c r="DJL5" s="397"/>
      <c r="DJM5" s="397"/>
      <c r="DJN5" s="397"/>
      <c r="DJO5" s="397"/>
      <c r="DJP5" s="397"/>
      <c r="DJQ5" s="397"/>
      <c r="DJR5" s="397"/>
      <c r="DJS5" s="397"/>
      <c r="DJT5" s="397"/>
      <c r="DJU5" s="397"/>
      <c r="DJV5" s="397"/>
      <c r="DJW5" s="397"/>
      <c r="DJX5" s="397"/>
      <c r="DJY5" s="397"/>
      <c r="DJZ5" s="397"/>
      <c r="DKA5" s="397"/>
      <c r="DKB5" s="397"/>
      <c r="DKC5" s="397"/>
      <c r="DKD5" s="397"/>
      <c r="DKE5" s="397"/>
      <c r="DKF5" s="397"/>
      <c r="DKG5" s="397"/>
      <c r="DKH5" s="397"/>
      <c r="DKI5" s="397"/>
      <c r="DKJ5" s="397"/>
      <c r="DKK5" s="397"/>
      <c r="DKL5" s="397"/>
      <c r="DKM5" s="397"/>
      <c r="DKN5" s="397"/>
      <c r="DKO5" s="397"/>
      <c r="DKP5" s="397"/>
      <c r="DKQ5" s="397"/>
      <c r="DKR5" s="397"/>
      <c r="DKS5" s="397"/>
      <c r="DKT5" s="397"/>
      <c r="DKU5" s="397"/>
      <c r="DKV5" s="397"/>
      <c r="DKW5" s="397"/>
      <c r="DKX5" s="397"/>
      <c r="DKY5" s="397"/>
      <c r="DKZ5" s="397"/>
      <c r="DLA5" s="397"/>
      <c r="DLB5" s="397"/>
      <c r="DLC5" s="397"/>
      <c r="DLD5" s="397"/>
      <c r="DLE5" s="397"/>
      <c r="DLF5" s="397"/>
      <c r="DLG5" s="397"/>
      <c r="DLH5" s="397"/>
      <c r="DLI5" s="397"/>
      <c r="DLJ5" s="397"/>
      <c r="DLK5" s="397"/>
      <c r="DLL5" s="397"/>
      <c r="DLM5" s="397"/>
      <c r="DLN5" s="397"/>
      <c r="DLO5" s="397"/>
      <c r="DLP5" s="397"/>
      <c r="DLQ5" s="397"/>
      <c r="DLR5" s="397"/>
      <c r="DLS5" s="397"/>
      <c r="DLT5" s="397"/>
      <c r="DLU5" s="397"/>
      <c r="DLV5" s="397"/>
      <c r="DLW5" s="397"/>
      <c r="DLX5" s="397"/>
      <c r="DLY5" s="397"/>
      <c r="DLZ5" s="397"/>
      <c r="DMA5" s="397"/>
      <c r="DMB5" s="397"/>
      <c r="DMC5" s="397"/>
      <c r="DMD5" s="397"/>
      <c r="DME5" s="397"/>
      <c r="DMF5" s="397"/>
      <c r="DMG5" s="397"/>
      <c r="DMH5" s="397"/>
      <c r="DMI5" s="397"/>
      <c r="DMJ5" s="397"/>
      <c r="DMK5" s="397"/>
      <c r="DML5" s="397"/>
      <c r="DMM5" s="397"/>
      <c r="DMN5" s="397"/>
      <c r="DMO5" s="397"/>
      <c r="DMP5" s="397"/>
      <c r="DMQ5" s="397"/>
      <c r="DMR5" s="397"/>
      <c r="DMS5" s="397"/>
      <c r="DMT5" s="397"/>
      <c r="DMU5" s="397"/>
      <c r="DMV5" s="397"/>
      <c r="DMW5" s="397"/>
      <c r="DMX5" s="397"/>
      <c r="DMY5" s="397"/>
      <c r="DMZ5" s="397"/>
      <c r="DNA5" s="397"/>
      <c r="DNB5" s="397"/>
      <c r="DNC5" s="397"/>
      <c r="DND5" s="397"/>
      <c r="DNE5" s="397"/>
      <c r="DNF5" s="397"/>
      <c r="DNG5" s="397"/>
      <c r="DNH5" s="397"/>
      <c r="DNI5" s="397"/>
      <c r="DNJ5" s="397"/>
      <c r="DNK5" s="397"/>
      <c r="DNL5" s="397"/>
      <c r="DNM5" s="397"/>
      <c r="DNN5" s="397"/>
      <c r="DNO5" s="397"/>
      <c r="DNP5" s="397"/>
      <c r="DNQ5" s="397"/>
      <c r="DNR5" s="397"/>
      <c r="DNS5" s="397"/>
      <c r="DNT5" s="397"/>
      <c r="DNU5" s="397"/>
      <c r="DNV5" s="397"/>
      <c r="DNW5" s="397"/>
      <c r="DNX5" s="397"/>
      <c r="DNY5" s="397"/>
      <c r="DNZ5" s="397"/>
      <c r="DOA5" s="397"/>
      <c r="DOB5" s="397"/>
      <c r="DOC5" s="397"/>
      <c r="DOD5" s="397"/>
      <c r="DOE5" s="397"/>
      <c r="DOF5" s="397"/>
      <c r="DOG5" s="397"/>
      <c r="DOH5" s="397"/>
      <c r="DOI5" s="397"/>
      <c r="DOJ5" s="397"/>
      <c r="DOK5" s="397"/>
      <c r="DOL5" s="397"/>
      <c r="DOM5" s="397"/>
      <c r="DON5" s="397"/>
      <c r="DOO5" s="397"/>
      <c r="DOP5" s="397"/>
      <c r="DOQ5" s="397"/>
      <c r="DOR5" s="397"/>
      <c r="DOS5" s="397"/>
      <c r="DOT5" s="397"/>
      <c r="DOU5" s="397"/>
      <c r="DOV5" s="397"/>
      <c r="DOW5" s="397"/>
      <c r="DOX5" s="397"/>
      <c r="DOY5" s="397"/>
      <c r="DOZ5" s="397"/>
      <c r="DPA5" s="397"/>
      <c r="DPB5" s="397"/>
      <c r="DPC5" s="397"/>
      <c r="DPD5" s="397"/>
      <c r="DPE5" s="397"/>
      <c r="DPF5" s="397"/>
      <c r="DPG5" s="397"/>
      <c r="DPH5" s="397"/>
      <c r="DPI5" s="397"/>
      <c r="DPJ5" s="397"/>
      <c r="DPK5" s="397"/>
      <c r="DPL5" s="397"/>
      <c r="DPM5" s="397"/>
      <c r="DPN5" s="397"/>
      <c r="DPO5" s="397"/>
      <c r="DPP5" s="397"/>
      <c r="DPQ5" s="397"/>
      <c r="DPR5" s="397"/>
      <c r="DPS5" s="397"/>
      <c r="DPT5" s="397"/>
      <c r="DPU5" s="397"/>
      <c r="DPV5" s="397"/>
      <c r="DPW5" s="397"/>
      <c r="DPX5" s="397"/>
      <c r="DPY5" s="397"/>
      <c r="DPZ5" s="397"/>
      <c r="DQA5" s="397"/>
      <c r="DQB5" s="397"/>
      <c r="DQC5" s="397"/>
      <c r="DQD5" s="397"/>
      <c r="DQE5" s="397"/>
      <c r="DQF5" s="397"/>
      <c r="DQG5" s="397"/>
      <c r="DQH5" s="397"/>
      <c r="DQI5" s="397"/>
      <c r="DQJ5" s="397"/>
      <c r="DQK5" s="397"/>
      <c r="DQL5" s="397"/>
      <c r="DQM5" s="397"/>
      <c r="DQN5" s="397"/>
      <c r="DQO5" s="397"/>
      <c r="DQP5" s="397"/>
      <c r="DQQ5" s="397"/>
      <c r="DQR5" s="397"/>
      <c r="DQS5" s="397"/>
      <c r="DQT5" s="397"/>
      <c r="DQU5" s="397"/>
      <c r="DQV5" s="397"/>
      <c r="DQW5" s="397"/>
      <c r="DQX5" s="397"/>
      <c r="DQY5" s="397"/>
      <c r="DQZ5" s="397"/>
      <c r="DRA5" s="397"/>
      <c r="DRB5" s="397"/>
      <c r="DRC5" s="397"/>
      <c r="DRD5" s="397"/>
      <c r="DRE5" s="397"/>
      <c r="DRF5" s="397"/>
      <c r="DRG5" s="397"/>
      <c r="DRH5" s="397"/>
      <c r="DRI5" s="397"/>
      <c r="DRJ5" s="397"/>
      <c r="DRK5" s="397"/>
      <c r="DRL5" s="397"/>
      <c r="DRM5" s="397"/>
      <c r="DRN5" s="397"/>
      <c r="DRO5" s="397"/>
      <c r="DRP5" s="397"/>
      <c r="DRQ5" s="397"/>
      <c r="DRR5" s="397"/>
      <c r="DRS5" s="397"/>
      <c r="DRT5" s="397"/>
      <c r="DRU5" s="397"/>
      <c r="DRV5" s="397"/>
      <c r="DRW5" s="397"/>
      <c r="DRX5" s="397"/>
      <c r="DRY5" s="397"/>
      <c r="DRZ5" s="397"/>
      <c r="DSA5" s="397"/>
      <c r="DSB5" s="397"/>
      <c r="DSC5" s="397"/>
      <c r="DSD5" s="397"/>
      <c r="DSE5" s="397"/>
      <c r="DSF5" s="397"/>
      <c r="DSG5" s="397"/>
      <c r="DSH5" s="397"/>
      <c r="DSI5" s="397"/>
      <c r="DSJ5" s="397"/>
      <c r="DSK5" s="397"/>
      <c r="DSL5" s="397"/>
      <c r="DSM5" s="397"/>
      <c r="DSN5" s="397"/>
      <c r="DSO5" s="397"/>
      <c r="DSP5" s="397"/>
      <c r="DSQ5" s="397"/>
      <c r="DSR5" s="397"/>
      <c r="DSS5" s="397"/>
      <c r="DST5" s="397"/>
      <c r="DSU5" s="397"/>
      <c r="DSV5" s="397"/>
      <c r="DSW5" s="397"/>
      <c r="DSX5" s="397"/>
      <c r="DSY5" s="397"/>
      <c r="DSZ5" s="397"/>
      <c r="DTA5" s="397"/>
      <c r="DTB5" s="397"/>
      <c r="DTC5" s="397"/>
      <c r="DTD5" s="397"/>
      <c r="DTE5" s="397"/>
      <c r="DTF5" s="397"/>
      <c r="DTG5" s="397"/>
      <c r="DTH5" s="397"/>
      <c r="DTI5" s="397"/>
      <c r="DTJ5" s="397"/>
      <c r="DTK5" s="397"/>
      <c r="DTL5" s="397"/>
      <c r="DTM5" s="397"/>
      <c r="DTN5" s="397"/>
      <c r="DTO5" s="397"/>
      <c r="DTP5" s="397"/>
      <c r="DTQ5" s="397"/>
      <c r="DTR5" s="397"/>
      <c r="DTS5" s="397"/>
      <c r="DTT5" s="397"/>
      <c r="DTU5" s="397"/>
      <c r="DTV5" s="397"/>
      <c r="DTW5" s="397"/>
      <c r="DTX5" s="397"/>
      <c r="DTY5" s="397"/>
      <c r="DTZ5" s="397"/>
      <c r="DUA5" s="397"/>
      <c r="DUB5" s="397"/>
      <c r="DUC5" s="397"/>
      <c r="DUD5" s="397"/>
      <c r="DUE5" s="397"/>
      <c r="DUF5" s="397"/>
      <c r="DUG5" s="397"/>
      <c r="DUH5" s="397"/>
      <c r="DUI5" s="397"/>
      <c r="DUJ5" s="397"/>
      <c r="DUK5" s="397"/>
      <c r="DUL5" s="397"/>
      <c r="DUM5" s="397"/>
      <c r="DUN5" s="397"/>
      <c r="DUO5" s="397"/>
      <c r="DUP5" s="397"/>
      <c r="DUQ5" s="397"/>
      <c r="DUR5" s="397"/>
      <c r="DUS5" s="397"/>
      <c r="DUT5" s="397"/>
      <c r="DUU5" s="397"/>
      <c r="DUV5" s="397"/>
      <c r="DUW5" s="397"/>
      <c r="DUX5" s="397"/>
      <c r="DUY5" s="397"/>
      <c r="DUZ5" s="397"/>
      <c r="DVA5" s="397"/>
      <c r="DVB5" s="397"/>
      <c r="DVC5" s="397"/>
      <c r="DVD5" s="397"/>
      <c r="DVE5" s="397"/>
      <c r="DVF5" s="397"/>
      <c r="DVG5" s="397"/>
      <c r="DVH5" s="397"/>
      <c r="DVI5" s="397"/>
      <c r="DVJ5" s="397"/>
      <c r="DVK5" s="397"/>
      <c r="DVL5" s="397"/>
      <c r="DVM5" s="397"/>
      <c r="DVN5" s="397"/>
      <c r="DVO5" s="397"/>
      <c r="DVP5" s="397"/>
      <c r="DVQ5" s="397"/>
      <c r="DVR5" s="397"/>
      <c r="DVS5" s="397"/>
      <c r="DVT5" s="397"/>
      <c r="DVU5" s="397"/>
      <c r="DVV5" s="397"/>
      <c r="DVW5" s="397"/>
      <c r="DVX5" s="397"/>
      <c r="DVY5" s="397"/>
      <c r="DVZ5" s="397"/>
      <c r="DWA5" s="397"/>
      <c r="DWB5" s="397"/>
      <c r="DWC5" s="397"/>
      <c r="DWD5" s="397"/>
      <c r="DWE5" s="397"/>
      <c r="DWF5" s="397"/>
      <c r="DWG5" s="397"/>
      <c r="DWH5" s="397"/>
      <c r="DWI5" s="397"/>
      <c r="DWJ5" s="397"/>
      <c r="DWK5" s="397"/>
      <c r="DWL5" s="397"/>
      <c r="DWM5" s="397"/>
      <c r="DWN5" s="397"/>
      <c r="DWO5" s="397"/>
      <c r="DWP5" s="397"/>
      <c r="DWQ5" s="397"/>
      <c r="DWR5" s="397"/>
      <c r="DWS5" s="397"/>
      <c r="DWT5" s="397"/>
      <c r="DWU5" s="397"/>
      <c r="DWV5" s="397"/>
      <c r="DWW5" s="397"/>
      <c r="DWX5" s="397"/>
      <c r="DWY5" s="397"/>
      <c r="DWZ5" s="397"/>
      <c r="DXA5" s="397"/>
      <c r="DXB5" s="397"/>
      <c r="DXC5" s="397"/>
      <c r="DXD5" s="397"/>
      <c r="DXE5" s="397"/>
      <c r="DXF5" s="397"/>
      <c r="DXG5" s="397"/>
      <c r="DXH5" s="397"/>
      <c r="DXI5" s="397"/>
      <c r="DXJ5" s="397"/>
      <c r="DXK5" s="397"/>
      <c r="DXL5" s="397"/>
      <c r="DXM5" s="397"/>
      <c r="DXN5" s="397"/>
      <c r="DXO5" s="397"/>
      <c r="DXP5" s="397"/>
      <c r="DXQ5" s="397"/>
      <c r="DXR5" s="397"/>
      <c r="DXS5" s="397"/>
      <c r="DXT5" s="397"/>
      <c r="DXU5" s="397"/>
      <c r="DXV5" s="397"/>
      <c r="DXW5" s="397"/>
      <c r="DXX5" s="397"/>
      <c r="DXY5" s="397"/>
      <c r="DXZ5" s="397"/>
      <c r="DYA5" s="397"/>
      <c r="DYB5" s="397"/>
      <c r="DYC5" s="397"/>
      <c r="DYD5" s="397"/>
      <c r="DYE5" s="397"/>
      <c r="DYF5" s="397"/>
      <c r="DYG5" s="397"/>
      <c r="DYH5" s="397"/>
      <c r="DYI5" s="397"/>
      <c r="DYJ5" s="397"/>
      <c r="DYK5" s="397"/>
      <c r="DYL5" s="397"/>
      <c r="DYM5" s="397"/>
      <c r="DYN5" s="397"/>
      <c r="DYO5" s="397"/>
      <c r="DYP5" s="397"/>
      <c r="DYQ5" s="397"/>
      <c r="DYR5" s="397"/>
      <c r="DYS5" s="397"/>
      <c r="DYT5" s="397"/>
      <c r="DYU5" s="397"/>
      <c r="DYV5" s="397"/>
      <c r="DYW5" s="397"/>
      <c r="DYX5" s="397"/>
      <c r="DYY5" s="397"/>
      <c r="DYZ5" s="397"/>
      <c r="DZA5" s="397"/>
      <c r="DZB5" s="397"/>
      <c r="DZC5" s="397"/>
      <c r="DZD5" s="397"/>
      <c r="DZE5" s="397"/>
      <c r="DZF5" s="397"/>
      <c r="DZG5" s="397"/>
      <c r="DZH5" s="397"/>
      <c r="DZI5" s="397"/>
      <c r="DZJ5" s="397"/>
      <c r="DZK5" s="397"/>
      <c r="DZL5" s="397"/>
      <c r="DZM5" s="397"/>
      <c r="DZN5" s="397"/>
      <c r="DZO5" s="397"/>
      <c r="DZP5" s="397"/>
      <c r="DZQ5" s="397"/>
      <c r="DZR5" s="397"/>
      <c r="DZS5" s="397"/>
      <c r="DZT5" s="397"/>
      <c r="DZU5" s="397"/>
      <c r="DZV5" s="397"/>
      <c r="DZW5" s="397"/>
      <c r="DZX5" s="397"/>
      <c r="DZY5" s="397"/>
      <c r="DZZ5" s="397"/>
      <c r="EAA5" s="397"/>
      <c r="EAB5" s="397"/>
      <c r="EAC5" s="397"/>
      <c r="EAD5" s="397"/>
      <c r="EAE5" s="397"/>
      <c r="EAF5" s="397"/>
      <c r="EAG5" s="397"/>
      <c r="EAH5" s="397"/>
      <c r="EAI5" s="397"/>
      <c r="EAJ5" s="397"/>
      <c r="EAK5" s="397"/>
      <c r="EAL5" s="397"/>
      <c r="EAM5" s="397"/>
      <c r="EAN5" s="397"/>
      <c r="EAO5" s="397"/>
      <c r="EAP5" s="397"/>
      <c r="EAQ5" s="397"/>
      <c r="EAR5" s="397"/>
      <c r="EAS5" s="397"/>
      <c r="EAT5" s="397"/>
      <c r="EAU5" s="397"/>
      <c r="EAV5" s="397"/>
      <c r="EAW5" s="397"/>
      <c r="EAX5" s="397"/>
      <c r="EAY5" s="397"/>
      <c r="EAZ5" s="397"/>
      <c r="EBA5" s="397"/>
      <c r="EBB5" s="397"/>
      <c r="EBC5" s="397"/>
      <c r="EBD5" s="397"/>
      <c r="EBE5" s="397"/>
      <c r="EBF5" s="397"/>
      <c r="EBG5" s="397"/>
      <c r="EBH5" s="397"/>
      <c r="EBI5" s="397"/>
      <c r="EBJ5" s="397"/>
      <c r="EBK5" s="397"/>
      <c r="EBL5" s="397"/>
      <c r="EBM5" s="397"/>
      <c r="EBN5" s="397"/>
      <c r="EBO5" s="397"/>
      <c r="EBP5" s="397"/>
      <c r="EBQ5" s="397"/>
      <c r="EBR5" s="397"/>
      <c r="EBS5" s="397"/>
      <c r="EBT5" s="397"/>
      <c r="EBU5" s="397"/>
      <c r="EBV5" s="397"/>
      <c r="EBW5" s="397"/>
      <c r="EBX5" s="397"/>
      <c r="EBY5" s="397"/>
      <c r="EBZ5" s="397"/>
      <c r="ECA5" s="397"/>
      <c r="ECB5" s="397"/>
      <c r="ECC5" s="397"/>
      <c r="ECD5" s="397"/>
      <c r="ECE5" s="397"/>
      <c r="ECF5" s="397"/>
      <c r="ECG5" s="397"/>
      <c r="ECH5" s="397"/>
      <c r="ECI5" s="397"/>
      <c r="ECJ5" s="397"/>
      <c r="ECK5" s="397"/>
      <c r="ECL5" s="397"/>
      <c r="ECM5" s="397"/>
      <c r="ECN5" s="397"/>
      <c r="ECO5" s="397"/>
      <c r="ECP5" s="397"/>
      <c r="ECQ5" s="397"/>
      <c r="ECR5" s="397"/>
      <c r="ECS5" s="397"/>
      <c r="ECT5" s="397"/>
      <c r="ECU5" s="397"/>
      <c r="ECV5" s="397"/>
      <c r="ECW5" s="397"/>
      <c r="ECX5" s="397"/>
      <c r="ECY5" s="397"/>
      <c r="ECZ5" s="397"/>
      <c r="EDA5" s="397"/>
      <c r="EDB5" s="397"/>
      <c r="EDC5" s="397"/>
      <c r="EDD5" s="397"/>
      <c r="EDE5" s="397"/>
      <c r="EDF5" s="397"/>
      <c r="EDG5" s="397"/>
      <c r="EDH5" s="397"/>
      <c r="EDI5" s="397"/>
      <c r="EDJ5" s="397"/>
      <c r="EDK5" s="397"/>
      <c r="EDL5" s="397"/>
      <c r="EDM5" s="397"/>
      <c r="EDN5" s="397"/>
      <c r="EDO5" s="397"/>
      <c r="EDP5" s="397"/>
      <c r="EDQ5" s="397"/>
      <c r="EDR5" s="397"/>
      <c r="EDS5" s="397"/>
      <c r="EDT5" s="397"/>
      <c r="EDU5" s="397"/>
      <c r="EDV5" s="397"/>
      <c r="EDW5" s="397"/>
      <c r="EDX5" s="397"/>
      <c r="EDY5" s="397"/>
      <c r="EDZ5" s="397"/>
      <c r="EEA5" s="397"/>
      <c r="EEB5" s="397"/>
      <c r="EEC5" s="397"/>
      <c r="EED5" s="397"/>
      <c r="EEE5" s="397"/>
      <c r="EEF5" s="397"/>
      <c r="EEG5" s="397"/>
      <c r="EEH5" s="397"/>
      <c r="EEI5" s="397"/>
      <c r="EEJ5" s="397"/>
      <c r="EEK5" s="397"/>
      <c r="EEL5" s="397"/>
      <c r="EEM5" s="397"/>
      <c r="EEN5" s="397"/>
      <c r="EEO5" s="397"/>
      <c r="EEP5" s="397"/>
      <c r="EEQ5" s="397"/>
      <c r="EER5" s="397"/>
      <c r="EES5" s="397"/>
      <c r="EET5" s="397"/>
      <c r="EEU5" s="397"/>
      <c r="EEV5" s="397"/>
      <c r="EEW5" s="397"/>
      <c r="EEX5" s="397"/>
      <c r="EEY5" s="397"/>
      <c r="EEZ5" s="397"/>
      <c r="EFA5" s="397"/>
      <c r="EFB5" s="397"/>
      <c r="EFC5" s="397"/>
      <c r="EFD5" s="397"/>
      <c r="EFE5" s="397"/>
      <c r="EFF5" s="397"/>
      <c r="EFG5" s="397"/>
      <c r="EFH5" s="397"/>
      <c r="EFI5" s="397"/>
      <c r="EFJ5" s="397"/>
      <c r="EFK5" s="397"/>
      <c r="EFL5" s="397"/>
      <c r="EFM5" s="397"/>
      <c r="EFN5" s="397"/>
      <c r="EFO5" s="397"/>
      <c r="EFP5" s="397"/>
      <c r="EFQ5" s="397"/>
      <c r="EFR5" s="397"/>
      <c r="EFS5" s="397"/>
      <c r="EFT5" s="397"/>
      <c r="EFU5" s="397"/>
      <c r="EFV5" s="397"/>
      <c r="EFW5" s="397"/>
      <c r="EFX5" s="397"/>
      <c r="EFY5" s="397"/>
      <c r="EFZ5" s="397"/>
      <c r="EGA5" s="397"/>
      <c r="EGB5" s="397"/>
      <c r="EGC5" s="397"/>
      <c r="EGD5" s="397"/>
      <c r="EGE5" s="397"/>
      <c r="EGF5" s="397"/>
      <c r="EGG5" s="397"/>
      <c r="EGH5" s="397"/>
      <c r="EGI5" s="397"/>
      <c r="EGJ5" s="397"/>
      <c r="EGK5" s="397"/>
      <c r="EGL5" s="397"/>
      <c r="EGM5" s="397"/>
      <c r="EGN5" s="397"/>
      <c r="EGO5" s="397"/>
      <c r="EGP5" s="397"/>
      <c r="EGQ5" s="397"/>
      <c r="EGR5" s="397"/>
      <c r="EGS5" s="397"/>
      <c r="EGT5" s="397"/>
      <c r="EGU5" s="397"/>
      <c r="EGV5" s="397"/>
      <c r="EGW5" s="397"/>
      <c r="EGX5" s="397"/>
      <c r="EGY5" s="397"/>
      <c r="EGZ5" s="397"/>
      <c r="EHA5" s="397"/>
      <c r="EHB5" s="397"/>
      <c r="EHC5" s="397"/>
      <c r="EHD5" s="397"/>
      <c r="EHE5" s="397"/>
      <c r="EHF5" s="397"/>
      <c r="EHG5" s="397"/>
      <c r="EHH5" s="397"/>
      <c r="EHI5" s="397"/>
      <c r="EHJ5" s="397"/>
      <c r="EHK5" s="397"/>
      <c r="EHL5" s="397"/>
      <c r="EHM5" s="397"/>
      <c r="EHN5" s="397"/>
      <c r="EHO5" s="397"/>
      <c r="EHP5" s="397"/>
      <c r="EHQ5" s="397"/>
      <c r="EHR5" s="397"/>
      <c r="EHS5" s="397"/>
      <c r="EHT5" s="397"/>
      <c r="EHU5" s="397"/>
      <c r="EHV5" s="397"/>
      <c r="EHW5" s="397"/>
      <c r="EHX5" s="397"/>
      <c r="EHY5" s="397"/>
      <c r="EHZ5" s="397"/>
      <c r="EIA5" s="397"/>
      <c r="EIB5" s="397"/>
      <c r="EIC5" s="397"/>
      <c r="EID5" s="397"/>
      <c r="EIE5" s="397"/>
      <c r="EIF5" s="397"/>
      <c r="EIG5" s="397"/>
      <c r="EIH5" s="397"/>
      <c r="EII5" s="397"/>
      <c r="EIJ5" s="397"/>
      <c r="EIK5" s="397"/>
      <c r="EIL5" s="397"/>
      <c r="EIM5" s="397"/>
      <c r="EIN5" s="397"/>
      <c r="EIO5" s="397"/>
      <c r="EIP5" s="397"/>
      <c r="EIQ5" s="397"/>
      <c r="EIR5" s="397"/>
      <c r="EIS5" s="397"/>
      <c r="EIT5" s="397"/>
      <c r="EIU5" s="397"/>
      <c r="EIV5" s="397"/>
      <c r="EIW5" s="397"/>
      <c r="EIX5" s="397"/>
      <c r="EIY5" s="397"/>
      <c r="EIZ5" s="397"/>
      <c r="EJA5" s="397"/>
      <c r="EJB5" s="397"/>
      <c r="EJC5" s="397"/>
      <c r="EJD5" s="397"/>
      <c r="EJE5" s="397"/>
      <c r="EJF5" s="397"/>
      <c r="EJG5" s="397"/>
      <c r="EJH5" s="397"/>
      <c r="EJI5" s="397"/>
      <c r="EJJ5" s="397"/>
      <c r="EJK5" s="397"/>
      <c r="EJL5" s="397"/>
      <c r="EJM5" s="397"/>
      <c r="EJN5" s="397"/>
      <c r="EJO5" s="397"/>
      <c r="EJP5" s="397"/>
      <c r="EJQ5" s="397"/>
      <c r="EJR5" s="397"/>
      <c r="EJS5" s="397"/>
      <c r="EJT5" s="397"/>
      <c r="EJU5" s="397"/>
      <c r="EJV5" s="397"/>
      <c r="EJW5" s="397"/>
      <c r="EJX5" s="397"/>
      <c r="EJY5" s="397"/>
      <c r="EJZ5" s="397"/>
      <c r="EKA5" s="397"/>
      <c r="EKB5" s="397"/>
      <c r="EKC5" s="397"/>
      <c r="EKD5" s="397"/>
      <c r="EKE5" s="397"/>
      <c r="EKF5" s="397"/>
      <c r="EKG5" s="397"/>
      <c r="EKH5" s="397"/>
      <c r="EKI5" s="397"/>
      <c r="EKJ5" s="397"/>
      <c r="EKK5" s="397"/>
      <c r="EKL5" s="397"/>
      <c r="EKM5" s="397"/>
      <c r="EKN5" s="397"/>
      <c r="EKO5" s="397"/>
      <c r="EKP5" s="397"/>
      <c r="EKQ5" s="397"/>
      <c r="EKR5" s="397"/>
      <c r="EKS5" s="397"/>
      <c r="EKT5" s="397"/>
      <c r="EKU5" s="397"/>
      <c r="EKV5" s="397"/>
      <c r="EKW5" s="397"/>
      <c r="EKX5" s="397"/>
      <c r="EKY5" s="397"/>
      <c r="EKZ5" s="397"/>
      <c r="ELA5" s="397"/>
      <c r="ELB5" s="397"/>
      <c r="ELC5" s="397"/>
      <c r="ELD5" s="397"/>
      <c r="ELE5" s="397"/>
      <c r="ELF5" s="397"/>
      <c r="ELG5" s="397"/>
      <c r="ELH5" s="397"/>
      <c r="ELI5" s="397"/>
      <c r="ELJ5" s="397"/>
      <c r="ELK5" s="397"/>
      <c r="ELL5" s="397"/>
      <c r="ELM5" s="397"/>
      <c r="ELN5" s="397"/>
      <c r="ELO5" s="397"/>
      <c r="ELP5" s="397"/>
      <c r="ELQ5" s="397"/>
      <c r="ELR5" s="397"/>
      <c r="ELS5" s="397"/>
      <c r="ELT5" s="397"/>
      <c r="ELU5" s="397"/>
      <c r="ELV5" s="397"/>
      <c r="ELW5" s="397"/>
      <c r="ELX5" s="397"/>
      <c r="ELY5" s="397"/>
      <c r="ELZ5" s="397"/>
      <c r="EMA5" s="397"/>
      <c r="EMB5" s="397"/>
      <c r="EMC5" s="397"/>
      <c r="EMD5" s="397"/>
      <c r="EME5" s="397"/>
      <c r="EMF5" s="397"/>
      <c r="EMG5" s="397"/>
      <c r="EMH5" s="397"/>
      <c r="EMI5" s="397"/>
      <c r="EMJ5" s="397"/>
      <c r="EMK5" s="397"/>
      <c r="EML5" s="397"/>
      <c r="EMM5" s="397"/>
      <c r="EMN5" s="397"/>
      <c r="EMO5" s="397"/>
      <c r="EMP5" s="397"/>
      <c r="EMQ5" s="397"/>
      <c r="EMR5" s="397"/>
      <c r="EMS5" s="397"/>
      <c r="EMT5" s="397"/>
      <c r="EMU5" s="397"/>
      <c r="EMV5" s="397"/>
      <c r="EMW5" s="397"/>
      <c r="EMX5" s="397"/>
      <c r="EMY5" s="397"/>
      <c r="EMZ5" s="397"/>
      <c r="ENA5" s="397"/>
      <c r="ENB5" s="397"/>
      <c r="ENC5" s="397"/>
      <c r="END5" s="397"/>
      <c r="ENE5" s="397"/>
      <c r="ENF5" s="397"/>
      <c r="ENG5" s="397"/>
      <c r="ENH5" s="397"/>
      <c r="ENI5" s="397"/>
      <c r="ENJ5" s="397"/>
      <c r="ENK5" s="397"/>
      <c r="ENL5" s="397"/>
      <c r="ENM5" s="397"/>
      <c r="ENN5" s="397"/>
      <c r="ENO5" s="397"/>
      <c r="ENP5" s="397"/>
      <c r="ENQ5" s="397"/>
      <c r="ENR5" s="397"/>
      <c r="ENS5" s="397"/>
      <c r="ENT5" s="397"/>
      <c r="ENU5" s="397"/>
      <c r="ENV5" s="397"/>
      <c r="ENW5" s="397"/>
      <c r="ENX5" s="397"/>
      <c r="ENY5" s="397"/>
      <c r="ENZ5" s="397"/>
      <c r="EOA5" s="397"/>
      <c r="EOB5" s="397"/>
      <c r="EOC5" s="397"/>
      <c r="EOD5" s="397"/>
      <c r="EOE5" s="397"/>
      <c r="EOF5" s="397"/>
      <c r="EOG5" s="397"/>
      <c r="EOH5" s="397"/>
      <c r="EOI5" s="397"/>
      <c r="EOJ5" s="397"/>
      <c r="EOK5" s="397"/>
      <c r="EOL5" s="397"/>
      <c r="EOM5" s="397"/>
      <c r="EON5" s="397"/>
      <c r="EOO5" s="397"/>
      <c r="EOP5" s="397"/>
      <c r="EOQ5" s="397"/>
      <c r="EOR5" s="397"/>
      <c r="EOS5" s="397"/>
      <c r="EOT5" s="397"/>
      <c r="EOU5" s="397"/>
      <c r="EOV5" s="397"/>
      <c r="EOW5" s="397"/>
      <c r="EOX5" s="397"/>
      <c r="EOY5" s="397"/>
      <c r="EOZ5" s="397"/>
      <c r="EPA5" s="397"/>
      <c r="EPB5" s="397"/>
      <c r="EPC5" s="397"/>
      <c r="EPD5" s="397"/>
      <c r="EPE5" s="397"/>
      <c r="EPF5" s="397"/>
      <c r="EPG5" s="397"/>
      <c r="EPH5" s="397"/>
      <c r="EPI5" s="397"/>
      <c r="EPJ5" s="397"/>
      <c r="EPK5" s="397"/>
      <c r="EPL5" s="397"/>
      <c r="EPM5" s="397"/>
      <c r="EPN5" s="397"/>
      <c r="EPO5" s="397"/>
      <c r="EPP5" s="397"/>
      <c r="EPQ5" s="397"/>
      <c r="EPR5" s="397"/>
      <c r="EPS5" s="397"/>
      <c r="EPT5" s="397"/>
      <c r="EPU5" s="397"/>
      <c r="EPV5" s="397"/>
      <c r="EPW5" s="397"/>
      <c r="EPX5" s="397"/>
      <c r="EPY5" s="397"/>
      <c r="EPZ5" s="397"/>
      <c r="EQA5" s="397"/>
      <c r="EQB5" s="397"/>
      <c r="EQC5" s="397"/>
      <c r="EQD5" s="397"/>
      <c r="EQE5" s="397"/>
      <c r="EQF5" s="397"/>
      <c r="EQG5" s="397"/>
      <c r="EQH5" s="397"/>
      <c r="EQI5" s="397"/>
      <c r="EQJ5" s="397"/>
      <c r="EQK5" s="397"/>
      <c r="EQL5" s="397"/>
      <c r="EQM5" s="397"/>
      <c r="EQN5" s="397"/>
      <c r="EQO5" s="397"/>
      <c r="EQP5" s="397"/>
      <c r="EQQ5" s="397"/>
      <c r="EQR5" s="397"/>
      <c r="EQS5" s="397"/>
      <c r="EQT5" s="397"/>
      <c r="EQU5" s="397"/>
      <c r="EQV5" s="397"/>
      <c r="EQW5" s="397"/>
      <c r="EQX5" s="397"/>
      <c r="EQY5" s="397"/>
      <c r="EQZ5" s="397"/>
      <c r="ERA5" s="397"/>
      <c r="ERB5" s="397"/>
      <c r="ERC5" s="397"/>
      <c r="ERD5" s="397"/>
      <c r="ERE5" s="397"/>
      <c r="ERF5" s="397"/>
      <c r="ERG5" s="397"/>
      <c r="ERH5" s="397"/>
      <c r="ERI5" s="397"/>
      <c r="ERJ5" s="397"/>
      <c r="ERK5" s="397"/>
      <c r="ERL5" s="397"/>
      <c r="ERM5" s="397"/>
      <c r="ERN5" s="397"/>
      <c r="ERO5" s="397"/>
      <c r="ERP5" s="397"/>
      <c r="ERQ5" s="397"/>
      <c r="ERR5" s="397"/>
      <c r="ERS5" s="397"/>
      <c r="ERT5" s="397"/>
      <c r="ERU5" s="397"/>
      <c r="ERV5" s="397"/>
      <c r="ERW5" s="397"/>
      <c r="ERX5" s="397"/>
      <c r="ERY5" s="397"/>
      <c r="ERZ5" s="397"/>
      <c r="ESA5" s="397"/>
      <c r="ESB5" s="397"/>
      <c r="ESC5" s="397"/>
      <c r="ESD5" s="397"/>
      <c r="ESE5" s="397"/>
      <c r="ESF5" s="397"/>
      <c r="ESG5" s="397"/>
      <c r="ESH5" s="397"/>
      <c r="ESI5" s="397"/>
      <c r="ESJ5" s="397"/>
      <c r="ESK5" s="397"/>
      <c r="ESL5" s="397"/>
      <c r="ESM5" s="397"/>
      <c r="ESN5" s="397"/>
      <c r="ESO5" s="397"/>
      <c r="ESP5" s="397"/>
      <c r="ESQ5" s="397"/>
      <c r="ESR5" s="397"/>
      <c r="ESS5" s="397"/>
      <c r="EST5" s="397"/>
      <c r="ESU5" s="397"/>
      <c r="ESV5" s="397"/>
      <c r="ESW5" s="397"/>
      <c r="ESX5" s="397"/>
      <c r="ESY5" s="397"/>
      <c r="ESZ5" s="397"/>
      <c r="ETA5" s="397"/>
      <c r="ETB5" s="397"/>
      <c r="ETC5" s="397"/>
      <c r="ETD5" s="397"/>
      <c r="ETE5" s="397"/>
      <c r="ETF5" s="397"/>
      <c r="ETG5" s="397"/>
      <c r="ETH5" s="397"/>
      <c r="ETI5" s="397"/>
      <c r="ETJ5" s="397"/>
      <c r="ETK5" s="397"/>
      <c r="ETL5" s="397"/>
      <c r="ETM5" s="397"/>
      <c r="ETN5" s="397"/>
      <c r="ETO5" s="397"/>
      <c r="ETP5" s="397"/>
      <c r="ETQ5" s="397"/>
      <c r="ETR5" s="397"/>
      <c r="ETS5" s="397"/>
      <c r="ETT5" s="397"/>
      <c r="ETU5" s="397"/>
      <c r="ETV5" s="397"/>
      <c r="ETW5" s="397"/>
      <c r="ETX5" s="397"/>
      <c r="ETY5" s="397"/>
      <c r="ETZ5" s="397"/>
      <c r="EUA5" s="397"/>
      <c r="EUB5" s="397"/>
      <c r="EUC5" s="397"/>
      <c r="EUD5" s="397"/>
      <c r="EUE5" s="397"/>
      <c r="EUF5" s="397"/>
      <c r="EUG5" s="397"/>
      <c r="EUH5" s="397"/>
      <c r="EUI5" s="397"/>
      <c r="EUJ5" s="397"/>
      <c r="EUK5" s="397"/>
      <c r="EUL5" s="397"/>
      <c r="EUM5" s="397"/>
      <c r="EUN5" s="397"/>
      <c r="EUO5" s="397"/>
      <c r="EUP5" s="397"/>
      <c r="EUQ5" s="397"/>
      <c r="EUR5" s="397"/>
      <c r="EUS5" s="397"/>
      <c r="EUT5" s="397"/>
      <c r="EUU5" s="397"/>
      <c r="EUV5" s="397"/>
      <c r="EUW5" s="397"/>
      <c r="EUX5" s="397"/>
      <c r="EUY5" s="397"/>
      <c r="EUZ5" s="397"/>
      <c r="EVA5" s="397"/>
      <c r="EVB5" s="397"/>
      <c r="EVC5" s="397"/>
      <c r="EVD5" s="397"/>
      <c r="EVE5" s="397"/>
      <c r="EVF5" s="397"/>
      <c r="EVG5" s="397"/>
      <c r="EVH5" s="397"/>
      <c r="EVI5" s="397"/>
      <c r="EVJ5" s="397"/>
      <c r="EVK5" s="397"/>
      <c r="EVL5" s="397"/>
      <c r="EVM5" s="397"/>
      <c r="EVN5" s="397"/>
      <c r="EVO5" s="397"/>
      <c r="EVP5" s="397"/>
      <c r="EVQ5" s="397"/>
      <c r="EVR5" s="397"/>
      <c r="EVS5" s="397"/>
      <c r="EVT5" s="397"/>
      <c r="EVU5" s="397"/>
      <c r="EVV5" s="397"/>
      <c r="EVW5" s="397"/>
      <c r="EVX5" s="397"/>
      <c r="EVY5" s="397"/>
      <c r="EVZ5" s="397"/>
      <c r="EWA5" s="397"/>
      <c r="EWB5" s="397"/>
      <c r="EWC5" s="397"/>
      <c r="EWD5" s="397"/>
      <c r="EWE5" s="397"/>
      <c r="EWF5" s="397"/>
      <c r="EWG5" s="397"/>
      <c r="EWH5" s="397"/>
      <c r="EWI5" s="397"/>
      <c r="EWJ5" s="397"/>
      <c r="EWK5" s="397"/>
      <c r="EWL5" s="397"/>
      <c r="EWM5" s="397"/>
      <c r="EWN5" s="397"/>
      <c r="EWO5" s="397"/>
      <c r="EWP5" s="397"/>
      <c r="EWQ5" s="397"/>
      <c r="EWR5" s="397"/>
      <c r="EWS5" s="397"/>
      <c r="EWT5" s="397"/>
      <c r="EWU5" s="397"/>
      <c r="EWV5" s="397"/>
      <c r="EWW5" s="397"/>
      <c r="EWX5" s="397"/>
      <c r="EWY5" s="397"/>
      <c r="EWZ5" s="397"/>
      <c r="EXA5" s="397"/>
      <c r="EXB5" s="397"/>
      <c r="EXC5" s="397"/>
      <c r="EXD5" s="397"/>
      <c r="EXE5" s="397"/>
      <c r="EXF5" s="397"/>
      <c r="EXG5" s="397"/>
      <c r="EXH5" s="397"/>
      <c r="EXI5" s="397"/>
      <c r="EXJ5" s="397"/>
      <c r="EXK5" s="397"/>
      <c r="EXL5" s="397"/>
      <c r="EXM5" s="397"/>
      <c r="EXN5" s="397"/>
      <c r="EXO5" s="397"/>
      <c r="EXP5" s="397"/>
      <c r="EXQ5" s="397"/>
      <c r="EXR5" s="397"/>
      <c r="EXS5" s="397"/>
      <c r="EXT5" s="397"/>
      <c r="EXU5" s="397"/>
      <c r="EXV5" s="397"/>
      <c r="EXW5" s="397"/>
      <c r="EXX5" s="397"/>
      <c r="EXY5" s="397"/>
      <c r="EXZ5" s="397"/>
      <c r="EYA5" s="397"/>
      <c r="EYB5" s="397"/>
      <c r="EYC5" s="397"/>
      <c r="EYD5" s="397"/>
      <c r="EYE5" s="397"/>
      <c r="EYF5" s="397"/>
      <c r="EYG5" s="397"/>
      <c r="EYH5" s="397"/>
      <c r="EYI5" s="397"/>
      <c r="EYJ5" s="397"/>
      <c r="EYK5" s="397"/>
      <c r="EYL5" s="397"/>
      <c r="EYM5" s="397"/>
      <c r="EYN5" s="397"/>
      <c r="EYO5" s="397"/>
      <c r="EYP5" s="397"/>
      <c r="EYQ5" s="397"/>
      <c r="EYR5" s="397"/>
      <c r="EYS5" s="397"/>
      <c r="EYT5" s="397"/>
      <c r="EYU5" s="397"/>
      <c r="EYV5" s="397"/>
      <c r="EYW5" s="397"/>
      <c r="EYX5" s="397"/>
      <c r="EYY5" s="397"/>
      <c r="EYZ5" s="397"/>
      <c r="EZA5" s="397"/>
      <c r="EZB5" s="397"/>
      <c r="EZC5" s="397"/>
      <c r="EZD5" s="397"/>
      <c r="EZE5" s="397"/>
      <c r="EZF5" s="397"/>
      <c r="EZG5" s="397"/>
      <c r="EZH5" s="397"/>
      <c r="EZI5" s="397"/>
      <c r="EZJ5" s="397"/>
      <c r="EZK5" s="397"/>
      <c r="EZL5" s="397"/>
      <c r="EZM5" s="397"/>
      <c r="EZN5" s="397"/>
      <c r="EZO5" s="397"/>
      <c r="EZP5" s="397"/>
      <c r="EZQ5" s="397"/>
      <c r="EZR5" s="397"/>
      <c r="EZS5" s="397"/>
      <c r="EZT5" s="397"/>
      <c r="EZU5" s="397"/>
      <c r="EZV5" s="397"/>
      <c r="EZW5" s="397"/>
      <c r="EZX5" s="397"/>
      <c r="EZY5" s="397"/>
      <c r="EZZ5" s="397"/>
      <c r="FAA5" s="397"/>
      <c r="FAB5" s="397"/>
      <c r="FAC5" s="397"/>
      <c r="FAD5" s="397"/>
      <c r="FAE5" s="397"/>
      <c r="FAF5" s="397"/>
      <c r="FAG5" s="397"/>
      <c r="FAH5" s="397"/>
      <c r="FAI5" s="397"/>
      <c r="FAJ5" s="397"/>
      <c r="FAK5" s="397"/>
      <c r="FAL5" s="397"/>
      <c r="FAM5" s="397"/>
      <c r="FAN5" s="397"/>
      <c r="FAO5" s="397"/>
      <c r="FAP5" s="397"/>
      <c r="FAQ5" s="397"/>
      <c r="FAR5" s="397"/>
      <c r="FAS5" s="397"/>
      <c r="FAT5" s="397"/>
      <c r="FAU5" s="397"/>
      <c r="FAV5" s="397"/>
      <c r="FAW5" s="397"/>
      <c r="FAX5" s="397"/>
      <c r="FAY5" s="397"/>
      <c r="FAZ5" s="397"/>
      <c r="FBA5" s="397"/>
      <c r="FBB5" s="397"/>
      <c r="FBC5" s="397"/>
      <c r="FBD5" s="397"/>
      <c r="FBE5" s="397"/>
      <c r="FBF5" s="397"/>
      <c r="FBG5" s="397"/>
      <c r="FBH5" s="397"/>
      <c r="FBI5" s="397"/>
      <c r="FBJ5" s="397"/>
      <c r="FBK5" s="397"/>
      <c r="FBL5" s="397"/>
      <c r="FBM5" s="397"/>
      <c r="FBN5" s="397"/>
      <c r="FBO5" s="397"/>
      <c r="FBP5" s="397"/>
      <c r="FBQ5" s="397"/>
      <c r="FBR5" s="397"/>
      <c r="FBS5" s="397"/>
      <c r="FBT5" s="397"/>
      <c r="FBU5" s="397"/>
      <c r="FBV5" s="397"/>
      <c r="FBW5" s="397"/>
      <c r="FBX5" s="397"/>
      <c r="FBY5" s="397"/>
      <c r="FBZ5" s="397"/>
      <c r="FCA5" s="397"/>
      <c r="FCB5" s="397"/>
      <c r="FCC5" s="397"/>
      <c r="FCD5" s="397"/>
      <c r="FCE5" s="397"/>
      <c r="FCF5" s="397"/>
      <c r="FCG5" s="397"/>
      <c r="FCH5" s="397"/>
      <c r="FCI5" s="397"/>
      <c r="FCJ5" s="397"/>
      <c r="FCK5" s="397"/>
      <c r="FCL5" s="397"/>
      <c r="FCM5" s="397"/>
      <c r="FCN5" s="397"/>
      <c r="FCO5" s="397"/>
      <c r="FCP5" s="397"/>
      <c r="FCQ5" s="397"/>
      <c r="FCR5" s="397"/>
      <c r="FCS5" s="397"/>
      <c r="FCT5" s="397"/>
      <c r="FCU5" s="397"/>
      <c r="FCV5" s="397"/>
      <c r="FCW5" s="397"/>
      <c r="FCX5" s="397"/>
      <c r="FCY5" s="397"/>
      <c r="FCZ5" s="397"/>
      <c r="FDA5" s="397"/>
      <c r="FDB5" s="397"/>
      <c r="FDC5" s="397"/>
      <c r="FDD5" s="397"/>
      <c r="FDE5" s="397"/>
      <c r="FDF5" s="397"/>
      <c r="FDG5" s="397"/>
      <c r="FDH5" s="397"/>
      <c r="FDI5" s="397"/>
      <c r="FDJ5" s="397"/>
      <c r="FDK5" s="397"/>
      <c r="FDL5" s="397"/>
      <c r="FDM5" s="397"/>
      <c r="FDN5" s="397"/>
      <c r="FDO5" s="397"/>
      <c r="FDP5" s="397"/>
      <c r="FDQ5" s="397"/>
      <c r="FDR5" s="397"/>
      <c r="FDS5" s="397"/>
      <c r="FDT5" s="397"/>
      <c r="FDU5" s="397"/>
      <c r="FDV5" s="397"/>
      <c r="FDW5" s="397"/>
      <c r="FDX5" s="397"/>
      <c r="FDY5" s="397"/>
      <c r="FDZ5" s="397"/>
      <c r="FEA5" s="397"/>
      <c r="FEB5" s="397"/>
      <c r="FEC5" s="397"/>
      <c r="FED5" s="397"/>
      <c r="FEE5" s="397"/>
      <c r="FEF5" s="397"/>
      <c r="FEG5" s="397"/>
      <c r="FEH5" s="397"/>
      <c r="FEI5" s="397"/>
      <c r="FEJ5" s="397"/>
      <c r="FEK5" s="397"/>
      <c r="FEL5" s="397"/>
      <c r="FEM5" s="397"/>
      <c r="FEN5" s="397"/>
      <c r="FEO5" s="397"/>
      <c r="FEP5" s="397"/>
      <c r="FEQ5" s="397"/>
      <c r="FER5" s="397"/>
      <c r="FES5" s="397"/>
      <c r="FET5" s="397"/>
      <c r="FEU5" s="397"/>
      <c r="FEV5" s="397"/>
      <c r="FEW5" s="397"/>
      <c r="FEX5" s="397"/>
      <c r="FEY5" s="397"/>
      <c r="FEZ5" s="397"/>
      <c r="FFA5" s="397"/>
      <c r="FFB5" s="397"/>
      <c r="FFC5" s="397"/>
      <c r="FFD5" s="397"/>
      <c r="FFE5" s="397"/>
      <c r="FFF5" s="397"/>
      <c r="FFG5" s="397"/>
      <c r="FFH5" s="397"/>
      <c r="FFI5" s="397"/>
      <c r="FFJ5" s="397"/>
      <c r="FFK5" s="397"/>
      <c r="FFL5" s="397"/>
      <c r="FFM5" s="397"/>
      <c r="FFN5" s="397"/>
      <c r="FFO5" s="397"/>
      <c r="FFP5" s="397"/>
      <c r="FFQ5" s="397"/>
      <c r="FFR5" s="397"/>
      <c r="FFS5" s="397"/>
      <c r="FFT5" s="397"/>
      <c r="FFU5" s="397"/>
      <c r="FFV5" s="397"/>
      <c r="FFW5" s="397"/>
      <c r="FFX5" s="397"/>
      <c r="FFY5" s="397"/>
      <c r="FFZ5" s="397"/>
      <c r="FGA5" s="397"/>
      <c r="FGB5" s="397"/>
      <c r="FGC5" s="397"/>
      <c r="FGD5" s="397"/>
      <c r="FGE5" s="397"/>
      <c r="FGF5" s="397"/>
      <c r="FGG5" s="397"/>
      <c r="FGH5" s="397"/>
      <c r="FGI5" s="397"/>
      <c r="FGJ5" s="397"/>
      <c r="FGK5" s="397"/>
      <c r="FGL5" s="397"/>
      <c r="FGM5" s="397"/>
      <c r="FGN5" s="397"/>
      <c r="FGO5" s="397"/>
      <c r="FGP5" s="397"/>
      <c r="FGQ5" s="397"/>
      <c r="FGR5" s="397"/>
      <c r="FGS5" s="397"/>
      <c r="FGT5" s="397"/>
      <c r="FGU5" s="397"/>
      <c r="FGV5" s="397"/>
      <c r="FGW5" s="397"/>
      <c r="FGX5" s="397"/>
      <c r="FGY5" s="397"/>
      <c r="FGZ5" s="397"/>
      <c r="FHA5" s="397"/>
      <c r="FHB5" s="397"/>
      <c r="FHC5" s="397"/>
      <c r="FHD5" s="397"/>
      <c r="FHE5" s="397"/>
      <c r="FHF5" s="397"/>
      <c r="FHG5" s="397"/>
      <c r="FHH5" s="397"/>
      <c r="FHI5" s="397"/>
      <c r="FHJ5" s="397"/>
      <c r="FHK5" s="397"/>
      <c r="FHL5" s="397"/>
      <c r="FHM5" s="397"/>
      <c r="FHN5" s="397"/>
      <c r="FHO5" s="397"/>
      <c r="FHP5" s="397"/>
      <c r="FHQ5" s="397"/>
      <c r="FHR5" s="397"/>
      <c r="FHS5" s="397"/>
      <c r="FHT5" s="397"/>
      <c r="FHU5" s="397"/>
      <c r="FHV5" s="397"/>
      <c r="FHW5" s="397"/>
      <c r="FHX5" s="397"/>
      <c r="FHY5" s="397"/>
      <c r="FHZ5" s="397"/>
      <c r="FIA5" s="397"/>
      <c r="FIB5" s="397"/>
      <c r="FIC5" s="397"/>
      <c r="FID5" s="397"/>
      <c r="FIE5" s="397"/>
      <c r="FIF5" s="397"/>
      <c r="FIG5" s="397"/>
      <c r="FIH5" s="397"/>
      <c r="FII5" s="397"/>
      <c r="FIJ5" s="397"/>
      <c r="FIK5" s="397"/>
      <c r="FIL5" s="397"/>
      <c r="FIM5" s="397"/>
      <c r="FIN5" s="397"/>
      <c r="FIO5" s="397"/>
      <c r="FIP5" s="397"/>
      <c r="FIQ5" s="397"/>
      <c r="FIR5" s="397"/>
      <c r="FIS5" s="397"/>
      <c r="FIT5" s="397"/>
      <c r="FIU5" s="397"/>
      <c r="FIV5" s="397"/>
      <c r="FIW5" s="397"/>
      <c r="FIX5" s="397"/>
      <c r="FIY5" s="397"/>
      <c r="FIZ5" s="397"/>
      <c r="FJA5" s="397"/>
      <c r="FJB5" s="397"/>
      <c r="FJC5" s="397"/>
      <c r="FJD5" s="397"/>
      <c r="FJE5" s="397"/>
      <c r="FJF5" s="397"/>
      <c r="FJG5" s="397"/>
      <c r="FJH5" s="397"/>
      <c r="FJI5" s="397"/>
      <c r="FJJ5" s="397"/>
      <c r="FJK5" s="397"/>
      <c r="FJL5" s="397"/>
      <c r="FJM5" s="397"/>
      <c r="FJN5" s="397"/>
      <c r="FJO5" s="397"/>
      <c r="FJP5" s="397"/>
      <c r="FJQ5" s="397"/>
      <c r="FJR5" s="397"/>
      <c r="FJS5" s="397"/>
      <c r="FJT5" s="397"/>
      <c r="FJU5" s="397"/>
      <c r="FJV5" s="397"/>
      <c r="FJW5" s="397"/>
      <c r="FJX5" s="397"/>
      <c r="FJY5" s="397"/>
      <c r="FJZ5" s="397"/>
      <c r="FKA5" s="397"/>
      <c r="FKB5" s="397"/>
      <c r="FKC5" s="397"/>
      <c r="FKD5" s="397"/>
      <c r="FKE5" s="397"/>
      <c r="FKF5" s="397"/>
      <c r="FKG5" s="397"/>
      <c r="FKH5" s="397"/>
      <c r="FKI5" s="397"/>
      <c r="FKJ5" s="397"/>
      <c r="FKK5" s="397"/>
      <c r="FKL5" s="397"/>
      <c r="FKM5" s="397"/>
      <c r="FKN5" s="397"/>
      <c r="FKO5" s="397"/>
      <c r="FKP5" s="397"/>
      <c r="FKQ5" s="397"/>
      <c r="FKR5" s="397"/>
      <c r="FKS5" s="397"/>
      <c r="FKT5" s="397"/>
      <c r="FKU5" s="397"/>
      <c r="FKV5" s="397"/>
      <c r="FKW5" s="397"/>
      <c r="FKX5" s="397"/>
      <c r="FKY5" s="397"/>
      <c r="FKZ5" s="397"/>
      <c r="FLA5" s="397"/>
      <c r="FLB5" s="397"/>
      <c r="FLC5" s="397"/>
      <c r="FLD5" s="397"/>
      <c r="FLE5" s="397"/>
      <c r="FLF5" s="397"/>
      <c r="FLG5" s="397"/>
      <c r="FLH5" s="397"/>
      <c r="FLI5" s="397"/>
      <c r="FLJ5" s="397"/>
      <c r="FLK5" s="397"/>
      <c r="FLL5" s="397"/>
      <c r="FLM5" s="397"/>
      <c r="FLN5" s="397"/>
      <c r="FLO5" s="397"/>
      <c r="FLP5" s="397"/>
      <c r="FLQ5" s="397"/>
      <c r="FLR5" s="397"/>
      <c r="FLS5" s="397"/>
      <c r="FLT5" s="397"/>
      <c r="FLU5" s="397"/>
      <c r="FLV5" s="397"/>
      <c r="FLW5" s="397"/>
      <c r="FLX5" s="397"/>
      <c r="FLY5" s="397"/>
      <c r="FLZ5" s="397"/>
      <c r="FMA5" s="397"/>
      <c r="FMB5" s="397"/>
      <c r="FMC5" s="397"/>
      <c r="FMD5" s="397"/>
      <c r="FME5" s="397"/>
      <c r="FMF5" s="397"/>
      <c r="FMG5" s="397"/>
      <c r="FMH5" s="397"/>
      <c r="FMI5" s="397"/>
      <c r="FMJ5" s="397"/>
      <c r="FMK5" s="397"/>
      <c r="FML5" s="397"/>
      <c r="FMM5" s="397"/>
      <c r="FMN5" s="397"/>
      <c r="FMO5" s="397"/>
      <c r="FMP5" s="397"/>
      <c r="FMQ5" s="397"/>
      <c r="FMR5" s="397"/>
      <c r="FMS5" s="397"/>
      <c r="FMT5" s="397"/>
      <c r="FMU5" s="397"/>
      <c r="FMV5" s="397"/>
      <c r="FMW5" s="397"/>
      <c r="FMX5" s="397"/>
      <c r="FMY5" s="397"/>
      <c r="FMZ5" s="397"/>
      <c r="FNA5" s="397"/>
      <c r="FNB5" s="397"/>
      <c r="FNC5" s="397"/>
      <c r="FND5" s="397"/>
      <c r="FNE5" s="397"/>
      <c r="FNF5" s="397"/>
      <c r="FNG5" s="397"/>
      <c r="FNH5" s="397"/>
      <c r="FNI5" s="397"/>
      <c r="FNJ5" s="397"/>
      <c r="FNK5" s="397"/>
      <c r="FNL5" s="397"/>
      <c r="FNM5" s="397"/>
      <c r="FNN5" s="397"/>
      <c r="FNO5" s="397"/>
      <c r="FNP5" s="397"/>
      <c r="FNQ5" s="397"/>
      <c r="FNR5" s="397"/>
      <c r="FNS5" s="397"/>
      <c r="FNT5" s="397"/>
      <c r="FNU5" s="397"/>
      <c r="FNV5" s="397"/>
      <c r="FNW5" s="397"/>
      <c r="FNX5" s="397"/>
      <c r="FNY5" s="397"/>
      <c r="FNZ5" s="397"/>
      <c r="FOA5" s="397"/>
      <c r="FOB5" s="397"/>
      <c r="FOC5" s="397"/>
      <c r="FOD5" s="397"/>
      <c r="FOE5" s="397"/>
      <c r="FOF5" s="397"/>
      <c r="FOG5" s="397"/>
      <c r="FOH5" s="397"/>
      <c r="FOI5" s="397"/>
      <c r="FOJ5" s="397"/>
      <c r="FOK5" s="397"/>
      <c r="FOL5" s="397"/>
      <c r="FOM5" s="397"/>
      <c r="FON5" s="397"/>
      <c r="FOO5" s="397"/>
      <c r="FOP5" s="397"/>
      <c r="FOQ5" s="397"/>
      <c r="FOR5" s="397"/>
      <c r="FOS5" s="397"/>
      <c r="FOT5" s="397"/>
      <c r="FOU5" s="397"/>
      <c r="FOV5" s="397"/>
      <c r="FOW5" s="397"/>
      <c r="FOX5" s="397"/>
      <c r="FOY5" s="397"/>
      <c r="FOZ5" s="397"/>
      <c r="FPA5" s="397"/>
      <c r="FPB5" s="397"/>
      <c r="FPC5" s="397"/>
      <c r="FPD5" s="397"/>
      <c r="FPE5" s="397"/>
      <c r="FPF5" s="397"/>
      <c r="FPG5" s="397"/>
      <c r="FPH5" s="397"/>
      <c r="FPI5" s="397"/>
      <c r="FPJ5" s="397"/>
      <c r="FPK5" s="397"/>
      <c r="FPL5" s="397"/>
      <c r="FPM5" s="397"/>
      <c r="FPN5" s="397"/>
      <c r="FPO5" s="397"/>
      <c r="FPP5" s="397"/>
      <c r="FPQ5" s="397"/>
      <c r="FPR5" s="397"/>
      <c r="FPS5" s="397"/>
      <c r="FPT5" s="397"/>
      <c r="FPU5" s="397"/>
      <c r="FPV5" s="397"/>
      <c r="FPW5" s="397"/>
      <c r="FPX5" s="397"/>
      <c r="FPY5" s="397"/>
      <c r="FPZ5" s="397"/>
      <c r="FQA5" s="397"/>
      <c r="FQB5" s="397"/>
      <c r="FQC5" s="397"/>
      <c r="FQD5" s="397"/>
      <c r="FQE5" s="397"/>
      <c r="FQF5" s="397"/>
      <c r="FQG5" s="397"/>
      <c r="FQH5" s="397"/>
      <c r="FQI5" s="397"/>
      <c r="FQJ5" s="397"/>
      <c r="FQK5" s="397"/>
      <c r="FQL5" s="397"/>
      <c r="FQM5" s="397"/>
      <c r="FQN5" s="397"/>
      <c r="FQO5" s="397"/>
      <c r="FQP5" s="397"/>
      <c r="FQQ5" s="397"/>
      <c r="FQR5" s="397"/>
      <c r="FQS5" s="397"/>
      <c r="FQT5" s="397"/>
      <c r="FQU5" s="397"/>
      <c r="FQV5" s="397"/>
      <c r="FQW5" s="397"/>
      <c r="FQX5" s="397"/>
      <c r="FQY5" s="397"/>
      <c r="FQZ5" s="397"/>
      <c r="FRA5" s="397"/>
      <c r="FRB5" s="397"/>
      <c r="FRC5" s="397"/>
      <c r="FRD5" s="397"/>
      <c r="FRE5" s="397"/>
      <c r="FRF5" s="397"/>
      <c r="FRG5" s="397"/>
      <c r="FRH5" s="397"/>
      <c r="FRI5" s="397"/>
      <c r="FRJ5" s="397"/>
      <c r="FRK5" s="397"/>
      <c r="FRL5" s="397"/>
      <c r="FRM5" s="397"/>
      <c r="FRN5" s="397"/>
      <c r="FRO5" s="397"/>
      <c r="FRP5" s="397"/>
      <c r="FRQ5" s="397"/>
      <c r="FRR5" s="397"/>
      <c r="FRS5" s="397"/>
      <c r="FRT5" s="397"/>
      <c r="FRU5" s="397"/>
      <c r="FRV5" s="397"/>
      <c r="FRW5" s="397"/>
      <c r="FRX5" s="397"/>
      <c r="FRY5" s="397"/>
      <c r="FRZ5" s="397"/>
      <c r="FSA5" s="397"/>
      <c r="FSB5" s="397"/>
      <c r="FSC5" s="397"/>
      <c r="FSD5" s="397"/>
      <c r="FSE5" s="397"/>
      <c r="FSF5" s="397"/>
      <c r="FSG5" s="397"/>
      <c r="FSH5" s="397"/>
      <c r="FSI5" s="397"/>
      <c r="FSJ5" s="397"/>
      <c r="FSK5" s="397"/>
      <c r="FSL5" s="397"/>
      <c r="FSM5" s="397"/>
      <c r="FSN5" s="397"/>
      <c r="FSO5" s="397"/>
      <c r="FSP5" s="397"/>
      <c r="FSQ5" s="397"/>
      <c r="FSR5" s="397"/>
      <c r="FSS5" s="397"/>
      <c r="FST5" s="397"/>
      <c r="FSU5" s="397"/>
      <c r="FSV5" s="397"/>
      <c r="FSW5" s="397"/>
      <c r="FSX5" s="397"/>
      <c r="FSY5" s="397"/>
      <c r="FSZ5" s="397"/>
      <c r="FTA5" s="397"/>
      <c r="FTB5" s="397"/>
      <c r="FTC5" s="397"/>
      <c r="FTD5" s="397"/>
      <c r="FTE5" s="397"/>
      <c r="FTF5" s="397"/>
      <c r="FTG5" s="397"/>
      <c r="FTH5" s="397"/>
      <c r="FTI5" s="397"/>
      <c r="FTJ5" s="397"/>
      <c r="FTK5" s="397"/>
      <c r="FTL5" s="397"/>
      <c r="FTM5" s="397"/>
      <c r="FTN5" s="397"/>
      <c r="FTO5" s="397"/>
      <c r="FTP5" s="397"/>
      <c r="FTQ5" s="397"/>
      <c r="FTR5" s="397"/>
      <c r="FTS5" s="397"/>
      <c r="FTT5" s="397"/>
      <c r="FTU5" s="397"/>
      <c r="FTV5" s="397"/>
      <c r="FTW5" s="397"/>
      <c r="FTX5" s="397"/>
      <c r="FTY5" s="397"/>
      <c r="FTZ5" s="397"/>
      <c r="FUA5" s="397"/>
      <c r="FUB5" s="397"/>
      <c r="FUC5" s="397"/>
      <c r="FUD5" s="397"/>
      <c r="FUE5" s="397"/>
      <c r="FUF5" s="397"/>
      <c r="FUG5" s="397"/>
      <c r="FUH5" s="397"/>
      <c r="FUI5" s="397"/>
      <c r="FUJ5" s="397"/>
      <c r="FUK5" s="397"/>
      <c r="FUL5" s="397"/>
      <c r="FUM5" s="397"/>
      <c r="FUN5" s="397"/>
      <c r="FUO5" s="397"/>
      <c r="FUP5" s="397"/>
      <c r="FUQ5" s="397"/>
      <c r="FUR5" s="397"/>
      <c r="FUS5" s="397"/>
      <c r="FUT5" s="397"/>
      <c r="FUU5" s="397"/>
      <c r="FUV5" s="397"/>
      <c r="FUW5" s="397"/>
      <c r="FUX5" s="397"/>
      <c r="FUY5" s="397"/>
      <c r="FUZ5" s="397"/>
      <c r="FVA5" s="397"/>
      <c r="FVB5" s="397"/>
      <c r="FVC5" s="397"/>
      <c r="FVD5" s="397"/>
      <c r="FVE5" s="397"/>
      <c r="FVF5" s="397"/>
      <c r="FVG5" s="397"/>
      <c r="FVH5" s="397"/>
      <c r="FVI5" s="397"/>
      <c r="FVJ5" s="397"/>
      <c r="FVK5" s="397"/>
      <c r="FVL5" s="397"/>
      <c r="FVM5" s="397"/>
      <c r="FVN5" s="397"/>
      <c r="FVO5" s="397"/>
      <c r="FVP5" s="397"/>
      <c r="FVQ5" s="397"/>
      <c r="FVR5" s="397"/>
      <c r="FVS5" s="397"/>
      <c r="FVT5" s="397"/>
      <c r="FVU5" s="397"/>
      <c r="FVV5" s="397"/>
      <c r="FVW5" s="397"/>
      <c r="FVX5" s="397"/>
      <c r="FVY5" s="397"/>
      <c r="FVZ5" s="397"/>
      <c r="FWA5" s="397"/>
      <c r="FWB5" s="397"/>
      <c r="FWC5" s="397"/>
      <c r="FWD5" s="397"/>
      <c r="FWE5" s="397"/>
      <c r="FWF5" s="397"/>
      <c r="FWG5" s="397"/>
      <c r="FWH5" s="397"/>
      <c r="FWI5" s="397"/>
      <c r="FWJ5" s="397"/>
      <c r="FWK5" s="397"/>
      <c r="FWL5" s="397"/>
      <c r="FWM5" s="397"/>
      <c r="FWN5" s="397"/>
      <c r="FWO5" s="397"/>
      <c r="FWP5" s="397"/>
      <c r="FWQ5" s="397"/>
      <c r="FWR5" s="397"/>
      <c r="FWS5" s="397"/>
      <c r="FWT5" s="397"/>
      <c r="FWU5" s="397"/>
      <c r="FWV5" s="397"/>
      <c r="FWW5" s="397"/>
      <c r="FWX5" s="397"/>
      <c r="FWY5" s="397"/>
      <c r="FWZ5" s="397"/>
      <c r="FXA5" s="397"/>
      <c r="FXB5" s="397"/>
      <c r="FXC5" s="397"/>
      <c r="FXD5" s="397"/>
      <c r="FXE5" s="397"/>
      <c r="FXF5" s="397"/>
      <c r="FXG5" s="397"/>
      <c r="FXH5" s="397"/>
      <c r="FXI5" s="397"/>
      <c r="FXJ5" s="397"/>
      <c r="FXK5" s="397"/>
      <c r="FXL5" s="397"/>
      <c r="FXM5" s="397"/>
      <c r="FXN5" s="397"/>
      <c r="FXO5" s="397"/>
      <c r="FXP5" s="397"/>
      <c r="FXQ5" s="397"/>
      <c r="FXR5" s="397"/>
      <c r="FXS5" s="397"/>
      <c r="FXT5" s="397"/>
      <c r="FXU5" s="397"/>
      <c r="FXV5" s="397"/>
      <c r="FXW5" s="397"/>
      <c r="FXX5" s="397"/>
      <c r="FXY5" s="397"/>
      <c r="FXZ5" s="397"/>
      <c r="FYA5" s="397"/>
      <c r="FYB5" s="397"/>
      <c r="FYC5" s="397"/>
      <c r="FYD5" s="397"/>
      <c r="FYE5" s="397"/>
      <c r="FYF5" s="397"/>
      <c r="FYG5" s="397"/>
      <c r="FYH5" s="397"/>
      <c r="FYI5" s="397"/>
      <c r="FYJ5" s="397"/>
      <c r="FYK5" s="397"/>
      <c r="FYL5" s="397"/>
      <c r="FYM5" s="397"/>
      <c r="FYN5" s="397"/>
      <c r="FYO5" s="397"/>
      <c r="FYP5" s="397"/>
      <c r="FYQ5" s="397"/>
      <c r="FYR5" s="397"/>
      <c r="FYS5" s="397"/>
      <c r="FYT5" s="397"/>
      <c r="FYU5" s="397"/>
      <c r="FYV5" s="397"/>
      <c r="FYW5" s="397"/>
      <c r="FYX5" s="397"/>
      <c r="FYY5" s="397"/>
      <c r="FYZ5" s="397"/>
      <c r="FZA5" s="397"/>
      <c r="FZB5" s="397"/>
      <c r="FZC5" s="397"/>
      <c r="FZD5" s="397"/>
      <c r="FZE5" s="397"/>
      <c r="FZF5" s="397"/>
      <c r="FZG5" s="397"/>
      <c r="FZH5" s="397"/>
      <c r="FZI5" s="397"/>
      <c r="FZJ5" s="397"/>
      <c r="FZK5" s="397"/>
      <c r="FZL5" s="397"/>
      <c r="FZM5" s="397"/>
      <c r="FZN5" s="397"/>
      <c r="FZO5" s="397"/>
      <c r="FZP5" s="397"/>
      <c r="FZQ5" s="397"/>
      <c r="FZR5" s="397"/>
      <c r="FZS5" s="397"/>
      <c r="FZT5" s="397"/>
      <c r="FZU5" s="397"/>
      <c r="FZV5" s="397"/>
      <c r="FZW5" s="397"/>
      <c r="FZX5" s="397"/>
      <c r="FZY5" s="397"/>
      <c r="FZZ5" s="397"/>
      <c r="GAA5" s="397"/>
      <c r="GAB5" s="397"/>
      <c r="GAC5" s="397"/>
      <c r="GAD5" s="397"/>
      <c r="GAE5" s="397"/>
      <c r="GAF5" s="397"/>
      <c r="GAG5" s="397"/>
      <c r="GAH5" s="397"/>
      <c r="GAI5" s="397"/>
      <c r="GAJ5" s="397"/>
      <c r="GAK5" s="397"/>
      <c r="GAL5" s="397"/>
      <c r="GAM5" s="397"/>
      <c r="GAN5" s="397"/>
      <c r="GAO5" s="397"/>
      <c r="GAP5" s="397"/>
      <c r="GAQ5" s="397"/>
      <c r="GAR5" s="397"/>
      <c r="GAS5" s="397"/>
      <c r="GAT5" s="397"/>
      <c r="GAU5" s="397"/>
      <c r="GAV5" s="397"/>
      <c r="GAW5" s="397"/>
      <c r="GAX5" s="397"/>
      <c r="GAY5" s="397"/>
      <c r="GAZ5" s="397"/>
      <c r="GBA5" s="397"/>
      <c r="GBB5" s="397"/>
      <c r="GBC5" s="397"/>
      <c r="GBD5" s="397"/>
      <c r="GBE5" s="397"/>
      <c r="GBF5" s="397"/>
      <c r="GBG5" s="397"/>
      <c r="GBH5" s="397"/>
      <c r="GBI5" s="397"/>
      <c r="GBJ5" s="397"/>
      <c r="GBK5" s="397"/>
      <c r="GBL5" s="397"/>
      <c r="GBM5" s="397"/>
      <c r="GBN5" s="397"/>
      <c r="GBO5" s="397"/>
      <c r="GBP5" s="397"/>
      <c r="GBQ5" s="397"/>
      <c r="GBR5" s="397"/>
      <c r="GBS5" s="397"/>
      <c r="GBT5" s="397"/>
      <c r="GBU5" s="397"/>
      <c r="GBV5" s="397"/>
      <c r="GBW5" s="397"/>
      <c r="GBX5" s="397"/>
      <c r="GBY5" s="397"/>
      <c r="GBZ5" s="397"/>
      <c r="GCA5" s="397"/>
      <c r="GCB5" s="397"/>
      <c r="GCC5" s="397"/>
      <c r="GCD5" s="397"/>
      <c r="GCE5" s="397"/>
      <c r="GCF5" s="397"/>
      <c r="GCG5" s="397"/>
      <c r="GCH5" s="397"/>
      <c r="GCI5" s="397"/>
      <c r="GCJ5" s="397"/>
      <c r="GCK5" s="397"/>
      <c r="GCL5" s="397"/>
      <c r="GCM5" s="397"/>
      <c r="GCN5" s="397"/>
      <c r="GCO5" s="397"/>
      <c r="GCP5" s="397"/>
      <c r="GCQ5" s="397"/>
      <c r="GCR5" s="397"/>
      <c r="GCS5" s="397"/>
      <c r="GCT5" s="397"/>
      <c r="GCU5" s="397"/>
      <c r="GCV5" s="397"/>
      <c r="GCW5" s="397"/>
      <c r="GCX5" s="397"/>
      <c r="GCY5" s="397"/>
      <c r="GCZ5" s="397"/>
      <c r="GDA5" s="397"/>
      <c r="GDB5" s="397"/>
      <c r="GDC5" s="397"/>
      <c r="GDD5" s="397"/>
      <c r="GDE5" s="397"/>
      <c r="GDF5" s="397"/>
      <c r="GDG5" s="397"/>
      <c r="GDH5" s="397"/>
      <c r="GDI5" s="397"/>
      <c r="GDJ5" s="397"/>
      <c r="GDK5" s="397"/>
      <c r="GDL5" s="397"/>
      <c r="GDM5" s="397"/>
      <c r="GDN5" s="397"/>
      <c r="GDO5" s="397"/>
      <c r="GDP5" s="397"/>
      <c r="GDQ5" s="397"/>
      <c r="GDR5" s="397"/>
      <c r="GDS5" s="397"/>
      <c r="GDT5" s="397"/>
      <c r="GDU5" s="397"/>
      <c r="GDV5" s="397"/>
      <c r="GDW5" s="397"/>
      <c r="GDX5" s="397"/>
      <c r="GDY5" s="397"/>
      <c r="GDZ5" s="397"/>
      <c r="GEA5" s="397"/>
      <c r="GEB5" s="397"/>
      <c r="GEC5" s="397"/>
      <c r="GED5" s="397"/>
      <c r="GEE5" s="397"/>
      <c r="GEF5" s="397"/>
      <c r="GEG5" s="397"/>
      <c r="GEH5" s="397"/>
      <c r="GEI5" s="397"/>
      <c r="GEJ5" s="397"/>
      <c r="GEK5" s="397"/>
      <c r="GEL5" s="397"/>
      <c r="GEM5" s="397"/>
      <c r="GEN5" s="397"/>
      <c r="GEO5" s="397"/>
      <c r="GEP5" s="397"/>
      <c r="GEQ5" s="397"/>
      <c r="GER5" s="397"/>
      <c r="GES5" s="397"/>
      <c r="GET5" s="397"/>
      <c r="GEU5" s="397"/>
      <c r="GEV5" s="397"/>
      <c r="GEW5" s="397"/>
      <c r="GEX5" s="397"/>
      <c r="GEY5" s="397"/>
      <c r="GEZ5" s="397"/>
      <c r="GFA5" s="397"/>
      <c r="GFB5" s="397"/>
      <c r="GFC5" s="397"/>
      <c r="GFD5" s="397"/>
      <c r="GFE5" s="397"/>
      <c r="GFF5" s="397"/>
      <c r="GFG5" s="397"/>
      <c r="GFH5" s="397"/>
      <c r="GFI5" s="397"/>
      <c r="GFJ5" s="397"/>
      <c r="GFK5" s="397"/>
      <c r="GFL5" s="397"/>
      <c r="GFM5" s="397"/>
      <c r="GFN5" s="397"/>
      <c r="GFO5" s="397"/>
      <c r="GFP5" s="397"/>
      <c r="GFQ5" s="397"/>
      <c r="GFR5" s="397"/>
      <c r="GFS5" s="397"/>
      <c r="GFT5" s="397"/>
      <c r="GFU5" s="397"/>
      <c r="GFV5" s="397"/>
      <c r="GFW5" s="397"/>
      <c r="GFX5" s="397"/>
      <c r="GFY5" s="397"/>
      <c r="GFZ5" s="397"/>
      <c r="GGA5" s="397"/>
      <c r="GGB5" s="397"/>
      <c r="GGC5" s="397"/>
      <c r="GGD5" s="397"/>
      <c r="GGE5" s="397"/>
      <c r="GGF5" s="397"/>
      <c r="GGG5" s="397"/>
      <c r="GGH5" s="397"/>
      <c r="GGI5" s="397"/>
      <c r="GGJ5" s="397"/>
      <c r="GGK5" s="397"/>
      <c r="GGL5" s="397"/>
      <c r="GGM5" s="397"/>
      <c r="GGN5" s="397"/>
      <c r="GGO5" s="397"/>
      <c r="GGP5" s="397"/>
      <c r="GGQ5" s="397"/>
      <c r="GGR5" s="397"/>
      <c r="GGS5" s="397"/>
      <c r="GGT5" s="397"/>
      <c r="GGU5" s="397"/>
      <c r="GGV5" s="397"/>
      <c r="GGW5" s="397"/>
      <c r="GGX5" s="397"/>
      <c r="GGY5" s="397"/>
      <c r="GGZ5" s="397"/>
      <c r="GHA5" s="397"/>
      <c r="GHB5" s="397"/>
      <c r="GHC5" s="397"/>
      <c r="GHD5" s="397"/>
      <c r="GHE5" s="397"/>
      <c r="GHF5" s="397"/>
      <c r="GHG5" s="397"/>
      <c r="GHH5" s="397"/>
      <c r="GHI5" s="397"/>
      <c r="GHJ5" s="397"/>
      <c r="GHK5" s="397"/>
      <c r="GHL5" s="397"/>
      <c r="GHM5" s="397"/>
      <c r="GHN5" s="397"/>
      <c r="GHO5" s="397"/>
      <c r="GHP5" s="397"/>
      <c r="GHQ5" s="397"/>
      <c r="GHR5" s="397"/>
      <c r="GHS5" s="397"/>
      <c r="GHT5" s="397"/>
      <c r="GHU5" s="397"/>
      <c r="GHV5" s="397"/>
      <c r="GHW5" s="397"/>
      <c r="GHX5" s="397"/>
      <c r="GHY5" s="397"/>
      <c r="GHZ5" s="397"/>
      <c r="GIA5" s="397"/>
      <c r="GIB5" s="397"/>
      <c r="GIC5" s="397"/>
      <c r="GID5" s="397"/>
      <c r="GIE5" s="397"/>
      <c r="GIF5" s="397"/>
      <c r="GIG5" s="397"/>
      <c r="GIH5" s="397"/>
      <c r="GII5" s="397"/>
      <c r="GIJ5" s="397"/>
      <c r="GIK5" s="397"/>
      <c r="GIL5" s="397"/>
      <c r="GIM5" s="397"/>
      <c r="GIN5" s="397"/>
      <c r="GIO5" s="397"/>
      <c r="GIP5" s="397"/>
      <c r="GIQ5" s="397"/>
      <c r="GIR5" s="397"/>
      <c r="GIS5" s="397"/>
      <c r="GIT5" s="397"/>
      <c r="GIU5" s="397"/>
      <c r="GIV5" s="397"/>
      <c r="GIW5" s="397"/>
      <c r="GIX5" s="397"/>
      <c r="GIY5" s="397"/>
      <c r="GIZ5" s="397"/>
      <c r="GJA5" s="397"/>
      <c r="GJB5" s="397"/>
      <c r="GJC5" s="397"/>
      <c r="GJD5" s="397"/>
      <c r="GJE5" s="397"/>
      <c r="GJF5" s="397"/>
      <c r="GJG5" s="397"/>
      <c r="GJH5" s="397"/>
      <c r="GJI5" s="397"/>
      <c r="GJJ5" s="397"/>
      <c r="GJK5" s="397"/>
      <c r="GJL5" s="397"/>
      <c r="GJM5" s="397"/>
      <c r="GJN5" s="397"/>
      <c r="GJO5" s="397"/>
      <c r="GJP5" s="397"/>
      <c r="GJQ5" s="397"/>
      <c r="GJR5" s="397"/>
      <c r="GJS5" s="397"/>
      <c r="GJT5" s="397"/>
      <c r="GJU5" s="397"/>
      <c r="GJV5" s="397"/>
      <c r="GJW5" s="397"/>
      <c r="GJX5" s="397"/>
      <c r="GJY5" s="397"/>
      <c r="GJZ5" s="397"/>
      <c r="GKA5" s="397"/>
      <c r="GKB5" s="397"/>
      <c r="GKC5" s="397"/>
      <c r="GKD5" s="397"/>
      <c r="GKE5" s="397"/>
      <c r="GKF5" s="397"/>
      <c r="GKG5" s="397"/>
      <c r="GKH5" s="397"/>
      <c r="GKI5" s="397"/>
      <c r="GKJ5" s="397"/>
      <c r="GKK5" s="397"/>
      <c r="GKL5" s="397"/>
      <c r="GKM5" s="397"/>
      <c r="GKN5" s="397"/>
      <c r="GKO5" s="397"/>
      <c r="GKP5" s="397"/>
      <c r="GKQ5" s="397"/>
      <c r="GKR5" s="397"/>
      <c r="GKS5" s="397"/>
      <c r="GKT5" s="397"/>
      <c r="GKU5" s="397"/>
      <c r="GKV5" s="397"/>
      <c r="GKW5" s="397"/>
      <c r="GKX5" s="397"/>
      <c r="GKY5" s="397"/>
      <c r="GKZ5" s="397"/>
      <c r="GLA5" s="397"/>
      <c r="GLB5" s="397"/>
      <c r="GLC5" s="397"/>
      <c r="GLD5" s="397"/>
      <c r="GLE5" s="397"/>
      <c r="GLF5" s="397"/>
      <c r="GLG5" s="397"/>
      <c r="GLH5" s="397"/>
      <c r="GLI5" s="397"/>
      <c r="GLJ5" s="397"/>
      <c r="GLK5" s="397"/>
      <c r="GLL5" s="397"/>
      <c r="GLM5" s="397"/>
      <c r="GLN5" s="397"/>
      <c r="GLO5" s="397"/>
      <c r="GLP5" s="397"/>
      <c r="GLQ5" s="397"/>
      <c r="GLR5" s="397"/>
      <c r="GLS5" s="397"/>
      <c r="GLT5" s="397"/>
      <c r="GLU5" s="397"/>
      <c r="GLV5" s="397"/>
      <c r="GLW5" s="397"/>
      <c r="GLX5" s="397"/>
      <c r="GLY5" s="397"/>
      <c r="GLZ5" s="397"/>
      <c r="GMA5" s="397"/>
      <c r="GMB5" s="397"/>
      <c r="GMC5" s="397"/>
      <c r="GMD5" s="397"/>
      <c r="GME5" s="397"/>
      <c r="GMF5" s="397"/>
      <c r="GMG5" s="397"/>
      <c r="GMH5" s="397"/>
      <c r="GMI5" s="397"/>
      <c r="GMJ5" s="397"/>
      <c r="GMK5" s="397"/>
      <c r="GML5" s="397"/>
      <c r="GMM5" s="397"/>
      <c r="GMN5" s="397"/>
      <c r="GMO5" s="397"/>
      <c r="GMP5" s="397"/>
      <c r="GMQ5" s="397"/>
      <c r="GMR5" s="397"/>
      <c r="GMS5" s="397"/>
      <c r="GMT5" s="397"/>
      <c r="GMU5" s="397"/>
      <c r="GMV5" s="397"/>
      <c r="GMW5" s="397"/>
      <c r="GMX5" s="397"/>
      <c r="GMY5" s="397"/>
      <c r="GMZ5" s="397"/>
      <c r="GNA5" s="397"/>
      <c r="GNB5" s="397"/>
      <c r="GNC5" s="397"/>
      <c r="GND5" s="397"/>
      <c r="GNE5" s="397"/>
      <c r="GNF5" s="397"/>
      <c r="GNG5" s="397"/>
      <c r="GNH5" s="397"/>
      <c r="GNI5" s="397"/>
      <c r="GNJ5" s="397"/>
      <c r="GNK5" s="397"/>
      <c r="GNL5" s="397"/>
      <c r="GNM5" s="397"/>
      <c r="GNN5" s="397"/>
      <c r="GNO5" s="397"/>
      <c r="GNP5" s="397"/>
      <c r="GNQ5" s="397"/>
      <c r="GNR5" s="397"/>
      <c r="GNS5" s="397"/>
      <c r="GNT5" s="397"/>
      <c r="GNU5" s="397"/>
      <c r="GNV5" s="397"/>
      <c r="GNW5" s="397"/>
      <c r="GNX5" s="397"/>
      <c r="GNY5" s="397"/>
      <c r="GNZ5" s="397"/>
      <c r="GOA5" s="397"/>
      <c r="GOB5" s="397"/>
      <c r="GOC5" s="397"/>
      <c r="GOD5" s="397"/>
      <c r="GOE5" s="397"/>
      <c r="GOF5" s="397"/>
      <c r="GOG5" s="397"/>
      <c r="GOH5" s="397"/>
      <c r="GOI5" s="397"/>
      <c r="GOJ5" s="397"/>
      <c r="GOK5" s="397"/>
      <c r="GOL5" s="397"/>
      <c r="GOM5" s="397"/>
      <c r="GON5" s="397"/>
      <c r="GOO5" s="397"/>
      <c r="GOP5" s="397"/>
      <c r="GOQ5" s="397"/>
      <c r="GOR5" s="397"/>
      <c r="GOS5" s="397"/>
      <c r="GOT5" s="397"/>
      <c r="GOU5" s="397"/>
      <c r="GOV5" s="397"/>
      <c r="GOW5" s="397"/>
      <c r="GOX5" s="397"/>
      <c r="GOY5" s="397"/>
      <c r="GOZ5" s="397"/>
      <c r="GPA5" s="397"/>
      <c r="GPB5" s="397"/>
      <c r="GPC5" s="397"/>
      <c r="GPD5" s="397"/>
      <c r="GPE5" s="397"/>
      <c r="GPF5" s="397"/>
      <c r="GPG5" s="397"/>
      <c r="GPH5" s="397"/>
      <c r="GPI5" s="397"/>
      <c r="GPJ5" s="397"/>
      <c r="GPK5" s="397"/>
      <c r="GPL5" s="397"/>
      <c r="GPM5" s="397"/>
      <c r="GPN5" s="397"/>
      <c r="GPO5" s="397"/>
      <c r="GPP5" s="397"/>
      <c r="GPQ5" s="397"/>
      <c r="GPR5" s="397"/>
      <c r="GPS5" s="397"/>
      <c r="GPT5" s="397"/>
      <c r="GPU5" s="397"/>
      <c r="GPV5" s="397"/>
      <c r="GPW5" s="397"/>
      <c r="GPX5" s="397"/>
      <c r="GPY5" s="397"/>
      <c r="GPZ5" s="397"/>
      <c r="GQA5" s="397"/>
      <c r="GQB5" s="397"/>
      <c r="GQC5" s="397"/>
      <c r="GQD5" s="397"/>
      <c r="GQE5" s="397"/>
      <c r="GQF5" s="397"/>
      <c r="GQG5" s="397"/>
      <c r="GQH5" s="397"/>
      <c r="GQI5" s="397"/>
      <c r="GQJ5" s="397"/>
      <c r="GQK5" s="397"/>
      <c r="GQL5" s="397"/>
      <c r="GQM5" s="397"/>
      <c r="GQN5" s="397"/>
      <c r="GQO5" s="397"/>
      <c r="GQP5" s="397"/>
      <c r="GQQ5" s="397"/>
      <c r="GQR5" s="397"/>
      <c r="GQS5" s="397"/>
      <c r="GQT5" s="397"/>
      <c r="GQU5" s="397"/>
      <c r="GQV5" s="397"/>
      <c r="GQW5" s="397"/>
      <c r="GQX5" s="397"/>
      <c r="GQY5" s="397"/>
      <c r="GQZ5" s="397"/>
      <c r="GRA5" s="397"/>
      <c r="GRB5" s="397"/>
      <c r="GRC5" s="397"/>
      <c r="GRD5" s="397"/>
      <c r="GRE5" s="397"/>
      <c r="GRF5" s="397"/>
      <c r="GRG5" s="397"/>
      <c r="GRH5" s="397"/>
      <c r="GRI5" s="397"/>
      <c r="GRJ5" s="397"/>
      <c r="GRK5" s="397"/>
      <c r="GRL5" s="397"/>
      <c r="GRM5" s="397"/>
      <c r="GRN5" s="397"/>
      <c r="GRO5" s="397"/>
      <c r="GRP5" s="397"/>
      <c r="GRQ5" s="397"/>
      <c r="GRR5" s="397"/>
      <c r="GRS5" s="397"/>
      <c r="GRT5" s="397"/>
      <c r="GRU5" s="397"/>
      <c r="GRV5" s="397"/>
      <c r="GRW5" s="397"/>
      <c r="GRX5" s="397"/>
      <c r="GRY5" s="397"/>
      <c r="GRZ5" s="397"/>
      <c r="GSA5" s="397"/>
      <c r="GSB5" s="397"/>
      <c r="GSC5" s="397"/>
      <c r="GSD5" s="397"/>
      <c r="GSE5" s="397"/>
      <c r="GSF5" s="397"/>
      <c r="GSG5" s="397"/>
      <c r="GSH5" s="397"/>
      <c r="GSI5" s="397"/>
      <c r="GSJ5" s="397"/>
      <c r="GSK5" s="397"/>
      <c r="GSL5" s="397"/>
      <c r="GSM5" s="397"/>
      <c r="GSN5" s="397"/>
      <c r="GSO5" s="397"/>
      <c r="GSP5" s="397"/>
      <c r="GSQ5" s="397"/>
      <c r="GSR5" s="397"/>
      <c r="GSS5" s="397"/>
      <c r="GST5" s="397"/>
      <c r="GSU5" s="397"/>
      <c r="GSV5" s="397"/>
      <c r="GSW5" s="397"/>
      <c r="GSX5" s="397"/>
      <c r="GSY5" s="397"/>
      <c r="GSZ5" s="397"/>
      <c r="GTA5" s="397"/>
      <c r="GTB5" s="397"/>
      <c r="GTC5" s="397"/>
      <c r="GTD5" s="397"/>
      <c r="GTE5" s="397"/>
      <c r="GTF5" s="397"/>
      <c r="GTG5" s="397"/>
      <c r="GTH5" s="397"/>
      <c r="GTI5" s="397"/>
      <c r="GTJ5" s="397"/>
      <c r="GTK5" s="397"/>
      <c r="GTL5" s="397"/>
      <c r="GTM5" s="397"/>
      <c r="GTN5" s="397"/>
      <c r="GTO5" s="397"/>
      <c r="GTP5" s="397"/>
      <c r="GTQ5" s="397"/>
      <c r="GTR5" s="397"/>
      <c r="GTS5" s="397"/>
      <c r="GTT5" s="397"/>
      <c r="GTU5" s="397"/>
      <c r="GTV5" s="397"/>
      <c r="GTW5" s="397"/>
      <c r="GTX5" s="397"/>
      <c r="GTY5" s="397"/>
      <c r="GTZ5" s="397"/>
      <c r="GUA5" s="397"/>
      <c r="GUB5" s="397"/>
      <c r="GUC5" s="397"/>
      <c r="GUD5" s="397"/>
      <c r="GUE5" s="397"/>
      <c r="GUF5" s="397"/>
      <c r="GUG5" s="397"/>
      <c r="GUH5" s="397"/>
      <c r="GUI5" s="397"/>
      <c r="GUJ5" s="397"/>
      <c r="GUK5" s="397"/>
      <c r="GUL5" s="397"/>
      <c r="GUM5" s="397"/>
      <c r="GUN5" s="397"/>
      <c r="GUO5" s="397"/>
      <c r="GUP5" s="397"/>
      <c r="GUQ5" s="397"/>
      <c r="GUR5" s="397"/>
      <c r="GUS5" s="397"/>
      <c r="GUT5" s="397"/>
      <c r="GUU5" s="397"/>
      <c r="GUV5" s="397"/>
      <c r="GUW5" s="397"/>
      <c r="GUX5" s="397"/>
      <c r="GUY5" s="397"/>
      <c r="GUZ5" s="397"/>
      <c r="GVA5" s="397"/>
      <c r="GVB5" s="397"/>
      <c r="GVC5" s="397"/>
      <c r="GVD5" s="397"/>
      <c r="GVE5" s="397"/>
      <c r="GVF5" s="397"/>
      <c r="GVG5" s="397"/>
      <c r="GVH5" s="397"/>
      <c r="GVI5" s="397"/>
      <c r="GVJ5" s="397"/>
      <c r="GVK5" s="397"/>
      <c r="GVL5" s="397"/>
      <c r="GVM5" s="397"/>
      <c r="GVN5" s="397"/>
      <c r="GVO5" s="397"/>
      <c r="GVP5" s="397"/>
      <c r="GVQ5" s="397"/>
      <c r="GVR5" s="397"/>
      <c r="GVS5" s="397"/>
      <c r="GVT5" s="397"/>
      <c r="GVU5" s="397"/>
      <c r="GVV5" s="397"/>
      <c r="GVW5" s="397"/>
      <c r="GVX5" s="397"/>
      <c r="GVY5" s="397"/>
      <c r="GVZ5" s="397"/>
      <c r="GWA5" s="397"/>
      <c r="GWB5" s="397"/>
      <c r="GWC5" s="397"/>
      <c r="GWD5" s="397"/>
      <c r="GWE5" s="397"/>
      <c r="GWF5" s="397"/>
      <c r="GWG5" s="397"/>
      <c r="GWH5" s="397"/>
      <c r="GWI5" s="397"/>
      <c r="GWJ5" s="397"/>
      <c r="GWK5" s="397"/>
      <c r="GWL5" s="397"/>
      <c r="GWM5" s="397"/>
      <c r="GWN5" s="397"/>
      <c r="GWO5" s="397"/>
      <c r="GWP5" s="397"/>
      <c r="GWQ5" s="397"/>
      <c r="GWR5" s="397"/>
      <c r="GWS5" s="397"/>
      <c r="GWT5" s="397"/>
      <c r="GWU5" s="397"/>
      <c r="GWV5" s="397"/>
      <c r="GWW5" s="397"/>
      <c r="GWX5" s="397"/>
      <c r="GWY5" s="397"/>
      <c r="GWZ5" s="397"/>
      <c r="GXA5" s="397"/>
      <c r="GXB5" s="397"/>
      <c r="GXC5" s="397"/>
      <c r="GXD5" s="397"/>
      <c r="GXE5" s="397"/>
      <c r="GXF5" s="397"/>
      <c r="GXG5" s="397"/>
      <c r="GXH5" s="397"/>
      <c r="GXI5" s="397"/>
      <c r="GXJ5" s="397"/>
      <c r="GXK5" s="397"/>
      <c r="GXL5" s="397"/>
      <c r="GXM5" s="397"/>
      <c r="GXN5" s="397"/>
      <c r="GXO5" s="397"/>
      <c r="GXP5" s="397"/>
      <c r="GXQ5" s="397"/>
      <c r="GXR5" s="397"/>
      <c r="GXS5" s="397"/>
      <c r="GXT5" s="397"/>
      <c r="GXU5" s="397"/>
      <c r="GXV5" s="397"/>
      <c r="GXW5" s="397"/>
      <c r="GXX5" s="397"/>
      <c r="GXY5" s="397"/>
      <c r="GXZ5" s="397"/>
      <c r="GYA5" s="397"/>
      <c r="GYB5" s="397"/>
      <c r="GYC5" s="397"/>
      <c r="GYD5" s="397"/>
      <c r="GYE5" s="397"/>
      <c r="GYF5" s="397"/>
      <c r="GYG5" s="397"/>
      <c r="GYH5" s="397"/>
      <c r="GYI5" s="397"/>
      <c r="GYJ5" s="397"/>
      <c r="GYK5" s="397"/>
      <c r="GYL5" s="397"/>
      <c r="GYM5" s="397"/>
      <c r="GYN5" s="397"/>
      <c r="GYO5" s="397"/>
      <c r="GYP5" s="397"/>
      <c r="GYQ5" s="397"/>
      <c r="GYR5" s="397"/>
      <c r="GYS5" s="397"/>
      <c r="GYT5" s="397"/>
      <c r="GYU5" s="397"/>
      <c r="GYV5" s="397"/>
      <c r="GYW5" s="397"/>
      <c r="GYX5" s="397"/>
      <c r="GYY5" s="397"/>
      <c r="GYZ5" s="397"/>
      <c r="GZA5" s="397"/>
      <c r="GZB5" s="397"/>
      <c r="GZC5" s="397"/>
      <c r="GZD5" s="397"/>
      <c r="GZE5" s="397"/>
      <c r="GZF5" s="397"/>
      <c r="GZG5" s="397"/>
      <c r="GZH5" s="397"/>
      <c r="GZI5" s="397"/>
      <c r="GZJ5" s="397"/>
      <c r="GZK5" s="397"/>
      <c r="GZL5" s="397"/>
      <c r="GZM5" s="397"/>
      <c r="GZN5" s="397"/>
      <c r="GZO5" s="397"/>
      <c r="GZP5" s="397"/>
      <c r="GZQ5" s="397"/>
      <c r="GZR5" s="397"/>
      <c r="GZS5" s="397"/>
      <c r="GZT5" s="397"/>
      <c r="GZU5" s="397"/>
      <c r="GZV5" s="397"/>
      <c r="GZW5" s="397"/>
      <c r="GZX5" s="397"/>
      <c r="GZY5" s="397"/>
      <c r="GZZ5" s="397"/>
      <c r="HAA5" s="397"/>
      <c r="HAB5" s="397"/>
      <c r="HAC5" s="397"/>
      <c r="HAD5" s="397"/>
      <c r="HAE5" s="397"/>
      <c r="HAF5" s="397"/>
      <c r="HAG5" s="397"/>
      <c r="HAH5" s="397"/>
      <c r="HAI5" s="397"/>
      <c r="HAJ5" s="397"/>
      <c r="HAK5" s="397"/>
      <c r="HAL5" s="397"/>
      <c r="HAM5" s="397"/>
      <c r="HAN5" s="397"/>
      <c r="HAO5" s="397"/>
      <c r="HAP5" s="397"/>
      <c r="HAQ5" s="397"/>
      <c r="HAR5" s="397"/>
      <c r="HAS5" s="397"/>
      <c r="HAT5" s="397"/>
      <c r="HAU5" s="397"/>
      <c r="HAV5" s="397"/>
      <c r="HAW5" s="397"/>
      <c r="HAX5" s="397"/>
      <c r="HAY5" s="397"/>
      <c r="HAZ5" s="397"/>
      <c r="HBA5" s="397"/>
      <c r="HBB5" s="397"/>
      <c r="HBC5" s="397"/>
      <c r="HBD5" s="397"/>
      <c r="HBE5" s="397"/>
      <c r="HBF5" s="397"/>
      <c r="HBG5" s="397"/>
      <c r="HBH5" s="397"/>
      <c r="HBI5" s="397"/>
      <c r="HBJ5" s="397"/>
      <c r="HBK5" s="397"/>
      <c r="HBL5" s="397"/>
      <c r="HBM5" s="397"/>
      <c r="HBN5" s="397"/>
      <c r="HBO5" s="397"/>
      <c r="HBP5" s="397"/>
      <c r="HBQ5" s="397"/>
      <c r="HBR5" s="397"/>
      <c r="HBS5" s="397"/>
      <c r="HBT5" s="397"/>
      <c r="HBU5" s="397"/>
      <c r="HBV5" s="397"/>
      <c r="HBW5" s="397"/>
      <c r="HBX5" s="397"/>
      <c r="HBY5" s="397"/>
      <c r="HBZ5" s="397"/>
      <c r="HCA5" s="397"/>
      <c r="HCB5" s="397"/>
      <c r="HCC5" s="397"/>
      <c r="HCD5" s="397"/>
      <c r="HCE5" s="397"/>
      <c r="HCF5" s="397"/>
      <c r="HCG5" s="397"/>
      <c r="HCH5" s="397"/>
      <c r="HCI5" s="397"/>
      <c r="HCJ5" s="397"/>
      <c r="HCK5" s="397"/>
      <c r="HCL5" s="397"/>
      <c r="HCM5" s="397"/>
      <c r="HCN5" s="397"/>
      <c r="HCO5" s="397"/>
      <c r="HCP5" s="397"/>
      <c r="HCQ5" s="397"/>
      <c r="HCR5" s="397"/>
      <c r="HCS5" s="397"/>
      <c r="HCT5" s="397"/>
      <c r="HCU5" s="397"/>
      <c r="HCV5" s="397"/>
      <c r="HCW5" s="397"/>
      <c r="HCX5" s="397"/>
      <c r="HCY5" s="397"/>
      <c r="HCZ5" s="397"/>
      <c r="HDA5" s="397"/>
      <c r="HDB5" s="397"/>
      <c r="HDC5" s="397"/>
      <c r="HDD5" s="397"/>
      <c r="HDE5" s="397"/>
      <c r="HDF5" s="397"/>
      <c r="HDG5" s="397"/>
      <c r="HDH5" s="397"/>
      <c r="HDI5" s="397"/>
      <c r="HDJ5" s="397"/>
      <c r="HDK5" s="397"/>
      <c r="HDL5" s="397"/>
      <c r="HDM5" s="397"/>
      <c r="HDN5" s="397"/>
      <c r="HDO5" s="397"/>
      <c r="HDP5" s="397"/>
      <c r="HDQ5" s="397"/>
      <c r="HDR5" s="397"/>
      <c r="HDS5" s="397"/>
      <c r="HDT5" s="397"/>
      <c r="HDU5" s="397"/>
      <c r="HDV5" s="397"/>
      <c r="HDW5" s="397"/>
      <c r="HDX5" s="397"/>
      <c r="HDY5" s="397"/>
      <c r="HDZ5" s="397"/>
      <c r="HEA5" s="397"/>
      <c r="HEB5" s="397"/>
      <c r="HEC5" s="397"/>
      <c r="HED5" s="397"/>
      <c r="HEE5" s="397"/>
      <c r="HEF5" s="397"/>
      <c r="HEG5" s="397"/>
      <c r="HEH5" s="397"/>
      <c r="HEI5" s="397"/>
      <c r="HEJ5" s="397"/>
      <c r="HEK5" s="397"/>
      <c r="HEL5" s="397"/>
      <c r="HEM5" s="397"/>
      <c r="HEN5" s="397"/>
      <c r="HEO5" s="397"/>
      <c r="HEP5" s="397"/>
      <c r="HEQ5" s="397"/>
      <c r="HER5" s="397"/>
      <c r="HES5" s="397"/>
      <c r="HET5" s="397"/>
      <c r="HEU5" s="397"/>
      <c r="HEV5" s="397"/>
      <c r="HEW5" s="397"/>
      <c r="HEX5" s="397"/>
      <c r="HEY5" s="397"/>
      <c r="HEZ5" s="397"/>
      <c r="HFA5" s="397"/>
      <c r="HFB5" s="397"/>
      <c r="HFC5" s="397"/>
      <c r="HFD5" s="397"/>
      <c r="HFE5" s="397"/>
      <c r="HFF5" s="397"/>
      <c r="HFG5" s="397"/>
      <c r="HFH5" s="397"/>
      <c r="HFI5" s="397"/>
      <c r="HFJ5" s="397"/>
      <c r="HFK5" s="397"/>
      <c r="HFL5" s="397"/>
      <c r="HFM5" s="397"/>
      <c r="HFN5" s="397"/>
      <c r="HFO5" s="397"/>
      <c r="HFP5" s="397"/>
      <c r="HFQ5" s="397"/>
      <c r="HFR5" s="397"/>
      <c r="HFS5" s="397"/>
      <c r="HFT5" s="397"/>
      <c r="HFU5" s="397"/>
      <c r="HFV5" s="397"/>
      <c r="HFW5" s="397"/>
      <c r="HFX5" s="397"/>
      <c r="HFY5" s="397"/>
      <c r="HFZ5" s="397"/>
      <c r="HGA5" s="397"/>
      <c r="HGB5" s="397"/>
      <c r="HGC5" s="397"/>
      <c r="HGD5" s="397"/>
      <c r="HGE5" s="397"/>
      <c r="HGF5" s="397"/>
      <c r="HGG5" s="397"/>
      <c r="HGH5" s="397"/>
      <c r="HGI5" s="397"/>
      <c r="HGJ5" s="397"/>
      <c r="HGK5" s="397"/>
      <c r="HGL5" s="397"/>
      <c r="HGM5" s="397"/>
      <c r="HGN5" s="397"/>
      <c r="HGO5" s="397"/>
      <c r="HGP5" s="397"/>
      <c r="HGQ5" s="397"/>
      <c r="HGR5" s="397"/>
      <c r="HGS5" s="397"/>
      <c r="HGT5" s="397"/>
      <c r="HGU5" s="397"/>
      <c r="HGV5" s="397"/>
      <c r="HGW5" s="397"/>
      <c r="HGX5" s="397"/>
      <c r="HGY5" s="397"/>
      <c r="HGZ5" s="397"/>
      <c r="HHA5" s="397"/>
      <c r="HHB5" s="397"/>
      <c r="HHC5" s="397"/>
      <c r="HHD5" s="397"/>
      <c r="HHE5" s="397"/>
      <c r="HHF5" s="397"/>
      <c r="HHG5" s="397"/>
      <c r="HHH5" s="397"/>
      <c r="HHI5" s="397"/>
      <c r="HHJ5" s="397"/>
      <c r="HHK5" s="397"/>
      <c r="HHL5" s="397"/>
      <c r="HHM5" s="397"/>
      <c r="HHN5" s="397"/>
      <c r="HHO5" s="397"/>
      <c r="HHP5" s="397"/>
      <c r="HHQ5" s="397"/>
      <c r="HHR5" s="397"/>
      <c r="HHS5" s="397"/>
      <c r="HHT5" s="397"/>
      <c r="HHU5" s="397"/>
      <c r="HHV5" s="397"/>
      <c r="HHW5" s="397"/>
      <c r="HHX5" s="397"/>
      <c r="HHY5" s="397"/>
      <c r="HHZ5" s="397"/>
      <c r="HIA5" s="397"/>
      <c r="HIB5" s="397"/>
      <c r="HIC5" s="397"/>
      <c r="HID5" s="397"/>
      <c r="HIE5" s="397"/>
      <c r="HIF5" s="397"/>
      <c r="HIG5" s="397"/>
      <c r="HIH5" s="397"/>
      <c r="HII5" s="397"/>
      <c r="HIJ5" s="397"/>
      <c r="HIK5" s="397"/>
      <c r="HIL5" s="397"/>
      <c r="HIM5" s="397"/>
      <c r="HIN5" s="397"/>
      <c r="HIO5" s="397"/>
      <c r="HIP5" s="397"/>
      <c r="HIQ5" s="397"/>
      <c r="HIR5" s="397"/>
      <c r="HIS5" s="397"/>
      <c r="HIT5" s="397"/>
      <c r="HIU5" s="397"/>
      <c r="HIV5" s="397"/>
      <c r="HIW5" s="397"/>
      <c r="HIX5" s="397"/>
      <c r="HIY5" s="397"/>
      <c r="HIZ5" s="397"/>
      <c r="HJA5" s="397"/>
      <c r="HJB5" s="397"/>
      <c r="HJC5" s="397"/>
      <c r="HJD5" s="397"/>
      <c r="HJE5" s="397"/>
      <c r="HJF5" s="397"/>
      <c r="HJG5" s="397"/>
      <c r="HJH5" s="397"/>
      <c r="HJI5" s="397"/>
      <c r="HJJ5" s="397"/>
      <c r="HJK5" s="397"/>
      <c r="HJL5" s="397"/>
      <c r="HJM5" s="397"/>
      <c r="HJN5" s="397"/>
      <c r="HJO5" s="397"/>
      <c r="HJP5" s="397"/>
      <c r="HJQ5" s="397"/>
      <c r="HJR5" s="397"/>
      <c r="HJS5" s="397"/>
      <c r="HJT5" s="397"/>
      <c r="HJU5" s="397"/>
      <c r="HJV5" s="397"/>
      <c r="HJW5" s="397"/>
      <c r="HJX5" s="397"/>
      <c r="HJY5" s="397"/>
      <c r="HJZ5" s="397"/>
      <c r="HKA5" s="397"/>
      <c r="HKB5" s="397"/>
      <c r="HKC5" s="397"/>
      <c r="HKD5" s="397"/>
      <c r="HKE5" s="397"/>
      <c r="HKF5" s="397"/>
      <c r="HKG5" s="397"/>
      <c r="HKH5" s="397"/>
      <c r="HKI5" s="397"/>
      <c r="HKJ5" s="397"/>
      <c r="HKK5" s="397"/>
      <c r="HKL5" s="397"/>
      <c r="HKM5" s="397"/>
      <c r="HKN5" s="397"/>
      <c r="HKO5" s="397"/>
      <c r="HKP5" s="397"/>
      <c r="HKQ5" s="397"/>
      <c r="HKR5" s="397"/>
      <c r="HKS5" s="397"/>
      <c r="HKT5" s="397"/>
      <c r="HKU5" s="397"/>
      <c r="HKV5" s="397"/>
      <c r="HKW5" s="397"/>
      <c r="HKX5" s="397"/>
      <c r="HKY5" s="397"/>
      <c r="HKZ5" s="397"/>
      <c r="HLA5" s="397"/>
      <c r="HLB5" s="397"/>
      <c r="HLC5" s="397"/>
      <c r="HLD5" s="397"/>
      <c r="HLE5" s="397"/>
      <c r="HLF5" s="397"/>
      <c r="HLG5" s="397"/>
      <c r="HLH5" s="397"/>
      <c r="HLI5" s="397"/>
      <c r="HLJ5" s="397"/>
      <c r="HLK5" s="397"/>
      <c r="HLL5" s="397"/>
      <c r="HLM5" s="397"/>
      <c r="HLN5" s="397"/>
      <c r="HLO5" s="397"/>
      <c r="HLP5" s="397"/>
      <c r="HLQ5" s="397"/>
      <c r="HLR5" s="397"/>
      <c r="HLS5" s="397"/>
      <c r="HLT5" s="397"/>
      <c r="HLU5" s="397"/>
      <c r="HLV5" s="397"/>
      <c r="HLW5" s="397"/>
      <c r="HLX5" s="397"/>
      <c r="HLY5" s="397"/>
      <c r="HLZ5" s="397"/>
      <c r="HMA5" s="397"/>
      <c r="HMB5" s="397"/>
      <c r="HMC5" s="397"/>
      <c r="HMD5" s="397"/>
      <c r="HME5" s="397"/>
      <c r="HMF5" s="397"/>
      <c r="HMG5" s="397"/>
      <c r="HMH5" s="397"/>
      <c r="HMI5" s="397"/>
      <c r="HMJ5" s="397"/>
      <c r="HMK5" s="397"/>
      <c r="HML5" s="397"/>
      <c r="HMM5" s="397"/>
      <c r="HMN5" s="397"/>
      <c r="HMO5" s="397"/>
      <c r="HMP5" s="397"/>
      <c r="HMQ5" s="397"/>
      <c r="HMR5" s="397"/>
      <c r="HMS5" s="397"/>
      <c r="HMT5" s="397"/>
      <c r="HMU5" s="397"/>
      <c r="HMV5" s="397"/>
      <c r="HMW5" s="397"/>
      <c r="HMX5" s="397"/>
      <c r="HMY5" s="397"/>
      <c r="HMZ5" s="397"/>
      <c r="HNA5" s="397"/>
      <c r="HNB5" s="397"/>
      <c r="HNC5" s="397"/>
      <c r="HND5" s="397"/>
      <c r="HNE5" s="397"/>
      <c r="HNF5" s="397"/>
      <c r="HNG5" s="397"/>
      <c r="HNH5" s="397"/>
      <c r="HNI5" s="397"/>
      <c r="HNJ5" s="397"/>
      <c r="HNK5" s="397"/>
      <c r="HNL5" s="397"/>
      <c r="HNM5" s="397"/>
      <c r="HNN5" s="397"/>
      <c r="HNO5" s="397"/>
      <c r="HNP5" s="397"/>
      <c r="HNQ5" s="397"/>
      <c r="HNR5" s="397"/>
      <c r="HNS5" s="397"/>
      <c r="HNT5" s="397"/>
      <c r="HNU5" s="397"/>
      <c r="HNV5" s="397"/>
      <c r="HNW5" s="397"/>
      <c r="HNX5" s="397"/>
      <c r="HNY5" s="397"/>
      <c r="HNZ5" s="397"/>
      <c r="HOA5" s="397"/>
      <c r="HOB5" s="397"/>
      <c r="HOC5" s="397"/>
      <c r="HOD5" s="397"/>
      <c r="HOE5" s="397"/>
      <c r="HOF5" s="397"/>
      <c r="HOG5" s="397"/>
      <c r="HOH5" s="397"/>
      <c r="HOI5" s="397"/>
      <c r="HOJ5" s="397"/>
      <c r="HOK5" s="397"/>
      <c r="HOL5" s="397"/>
      <c r="HOM5" s="397"/>
      <c r="HON5" s="397"/>
      <c r="HOO5" s="397"/>
      <c r="HOP5" s="397"/>
      <c r="HOQ5" s="397"/>
      <c r="HOR5" s="397"/>
      <c r="HOS5" s="397"/>
      <c r="HOT5" s="397"/>
      <c r="HOU5" s="397"/>
      <c r="HOV5" s="397"/>
      <c r="HOW5" s="397"/>
      <c r="HOX5" s="397"/>
      <c r="HOY5" s="397"/>
      <c r="HOZ5" s="397"/>
      <c r="HPA5" s="397"/>
      <c r="HPB5" s="397"/>
      <c r="HPC5" s="397"/>
      <c r="HPD5" s="397"/>
      <c r="HPE5" s="397"/>
      <c r="HPF5" s="397"/>
      <c r="HPG5" s="397"/>
      <c r="HPH5" s="397"/>
      <c r="HPI5" s="397"/>
      <c r="HPJ5" s="397"/>
      <c r="HPK5" s="397"/>
      <c r="HPL5" s="397"/>
      <c r="HPM5" s="397"/>
      <c r="HPN5" s="397"/>
      <c r="HPO5" s="397"/>
      <c r="HPP5" s="397"/>
      <c r="HPQ5" s="397"/>
      <c r="HPR5" s="397"/>
      <c r="HPS5" s="397"/>
      <c r="HPT5" s="397"/>
      <c r="HPU5" s="397"/>
      <c r="HPV5" s="397"/>
      <c r="HPW5" s="397"/>
      <c r="HPX5" s="397"/>
      <c r="HPY5" s="397"/>
      <c r="HPZ5" s="397"/>
      <c r="HQA5" s="397"/>
      <c r="HQB5" s="397"/>
      <c r="HQC5" s="397"/>
      <c r="HQD5" s="397"/>
      <c r="HQE5" s="397"/>
      <c r="HQF5" s="397"/>
      <c r="HQG5" s="397"/>
      <c r="HQH5" s="397"/>
      <c r="HQI5" s="397"/>
      <c r="HQJ5" s="397"/>
      <c r="HQK5" s="397"/>
      <c r="HQL5" s="397"/>
      <c r="HQM5" s="397"/>
      <c r="HQN5" s="397"/>
      <c r="HQO5" s="397"/>
      <c r="HQP5" s="397"/>
      <c r="HQQ5" s="397"/>
      <c r="HQR5" s="397"/>
      <c r="HQS5" s="397"/>
      <c r="HQT5" s="397"/>
      <c r="HQU5" s="397"/>
      <c r="HQV5" s="397"/>
      <c r="HQW5" s="397"/>
      <c r="HQX5" s="397"/>
      <c r="HQY5" s="397"/>
      <c r="HQZ5" s="397"/>
      <c r="HRA5" s="397"/>
      <c r="HRB5" s="397"/>
      <c r="HRC5" s="397"/>
      <c r="HRD5" s="397"/>
      <c r="HRE5" s="397"/>
      <c r="HRF5" s="397"/>
      <c r="HRG5" s="397"/>
      <c r="HRH5" s="397"/>
      <c r="HRI5" s="397"/>
      <c r="HRJ5" s="397"/>
      <c r="HRK5" s="397"/>
      <c r="HRL5" s="397"/>
      <c r="HRM5" s="397"/>
      <c r="HRN5" s="397"/>
      <c r="HRO5" s="397"/>
      <c r="HRP5" s="397"/>
      <c r="HRQ5" s="397"/>
      <c r="HRR5" s="397"/>
      <c r="HRS5" s="397"/>
      <c r="HRT5" s="397"/>
      <c r="HRU5" s="397"/>
      <c r="HRV5" s="397"/>
      <c r="HRW5" s="397"/>
      <c r="HRX5" s="397"/>
      <c r="HRY5" s="397"/>
      <c r="HRZ5" s="397"/>
      <c r="HSA5" s="397"/>
      <c r="HSB5" s="397"/>
      <c r="HSC5" s="397"/>
      <c r="HSD5" s="397"/>
      <c r="HSE5" s="397"/>
      <c r="HSF5" s="397"/>
      <c r="HSG5" s="397"/>
      <c r="HSH5" s="397"/>
      <c r="HSI5" s="397"/>
      <c r="HSJ5" s="397"/>
      <c r="HSK5" s="397"/>
      <c r="HSL5" s="397"/>
      <c r="HSM5" s="397"/>
      <c r="HSN5" s="397"/>
      <c r="HSO5" s="397"/>
      <c r="HSP5" s="397"/>
      <c r="HSQ5" s="397"/>
      <c r="HSR5" s="397"/>
      <c r="HSS5" s="397"/>
      <c r="HST5" s="397"/>
      <c r="HSU5" s="397"/>
      <c r="HSV5" s="397"/>
      <c r="HSW5" s="397"/>
      <c r="HSX5" s="397"/>
      <c r="HSY5" s="397"/>
      <c r="HSZ5" s="397"/>
      <c r="HTA5" s="397"/>
      <c r="HTB5" s="397"/>
      <c r="HTC5" s="397"/>
      <c r="HTD5" s="397"/>
      <c r="HTE5" s="397"/>
      <c r="HTF5" s="397"/>
      <c r="HTG5" s="397"/>
      <c r="HTH5" s="397"/>
      <c r="HTI5" s="397"/>
      <c r="HTJ5" s="397"/>
      <c r="HTK5" s="397"/>
      <c r="HTL5" s="397"/>
      <c r="HTM5" s="397"/>
      <c r="HTN5" s="397"/>
      <c r="HTO5" s="397"/>
      <c r="HTP5" s="397"/>
      <c r="HTQ5" s="397"/>
      <c r="HTR5" s="397"/>
      <c r="HTS5" s="397"/>
      <c r="HTT5" s="397"/>
      <c r="HTU5" s="397"/>
      <c r="HTV5" s="397"/>
      <c r="HTW5" s="397"/>
      <c r="HTX5" s="397"/>
      <c r="HTY5" s="397"/>
      <c r="HTZ5" s="397"/>
      <c r="HUA5" s="397"/>
      <c r="HUB5" s="397"/>
      <c r="HUC5" s="397"/>
      <c r="HUD5" s="397"/>
      <c r="HUE5" s="397"/>
      <c r="HUF5" s="397"/>
      <c r="HUG5" s="397"/>
      <c r="HUH5" s="397"/>
      <c r="HUI5" s="397"/>
      <c r="HUJ5" s="397"/>
      <c r="HUK5" s="397"/>
      <c r="HUL5" s="397"/>
      <c r="HUM5" s="397"/>
      <c r="HUN5" s="397"/>
      <c r="HUO5" s="397"/>
      <c r="HUP5" s="397"/>
      <c r="HUQ5" s="397"/>
      <c r="HUR5" s="397"/>
      <c r="HUS5" s="397"/>
      <c r="HUT5" s="397"/>
      <c r="HUU5" s="397"/>
      <c r="HUV5" s="397"/>
      <c r="HUW5" s="397"/>
      <c r="HUX5" s="397"/>
      <c r="HUY5" s="397"/>
      <c r="HUZ5" s="397"/>
      <c r="HVA5" s="397"/>
      <c r="HVB5" s="397"/>
      <c r="HVC5" s="397"/>
      <c r="HVD5" s="397"/>
      <c r="HVE5" s="397"/>
      <c r="HVF5" s="397"/>
      <c r="HVG5" s="397"/>
      <c r="HVH5" s="397"/>
      <c r="HVI5" s="397"/>
      <c r="HVJ5" s="397"/>
      <c r="HVK5" s="397"/>
      <c r="HVL5" s="397"/>
      <c r="HVM5" s="397"/>
      <c r="HVN5" s="397"/>
      <c r="HVO5" s="397"/>
      <c r="HVP5" s="397"/>
      <c r="HVQ5" s="397"/>
      <c r="HVR5" s="397"/>
      <c r="HVS5" s="397"/>
      <c r="HVT5" s="397"/>
      <c r="HVU5" s="397"/>
      <c r="HVV5" s="397"/>
      <c r="HVW5" s="397"/>
      <c r="HVX5" s="397"/>
      <c r="HVY5" s="397"/>
      <c r="HVZ5" s="397"/>
      <c r="HWA5" s="397"/>
      <c r="HWB5" s="397"/>
      <c r="HWC5" s="397"/>
      <c r="HWD5" s="397"/>
      <c r="HWE5" s="397"/>
      <c r="HWF5" s="397"/>
      <c r="HWG5" s="397"/>
      <c r="HWH5" s="397"/>
      <c r="HWI5" s="397"/>
      <c r="HWJ5" s="397"/>
      <c r="HWK5" s="397"/>
      <c r="HWL5" s="397"/>
      <c r="HWM5" s="397"/>
      <c r="HWN5" s="397"/>
      <c r="HWO5" s="397"/>
      <c r="HWP5" s="397"/>
      <c r="HWQ5" s="397"/>
      <c r="HWR5" s="397"/>
      <c r="HWS5" s="397"/>
      <c r="HWT5" s="397"/>
      <c r="HWU5" s="397"/>
      <c r="HWV5" s="397"/>
      <c r="HWW5" s="397"/>
      <c r="HWX5" s="397"/>
      <c r="HWY5" s="397"/>
      <c r="HWZ5" s="397"/>
      <c r="HXA5" s="397"/>
      <c r="HXB5" s="397"/>
      <c r="HXC5" s="397"/>
      <c r="HXD5" s="397"/>
      <c r="HXE5" s="397"/>
      <c r="HXF5" s="397"/>
      <c r="HXG5" s="397"/>
      <c r="HXH5" s="397"/>
      <c r="HXI5" s="397"/>
      <c r="HXJ5" s="397"/>
      <c r="HXK5" s="397"/>
      <c r="HXL5" s="397"/>
      <c r="HXM5" s="397"/>
      <c r="HXN5" s="397"/>
      <c r="HXO5" s="397"/>
      <c r="HXP5" s="397"/>
      <c r="HXQ5" s="397"/>
      <c r="HXR5" s="397"/>
      <c r="HXS5" s="397"/>
      <c r="HXT5" s="397"/>
      <c r="HXU5" s="397"/>
      <c r="HXV5" s="397"/>
      <c r="HXW5" s="397"/>
      <c r="HXX5" s="397"/>
      <c r="HXY5" s="397"/>
      <c r="HXZ5" s="397"/>
      <c r="HYA5" s="397"/>
      <c r="HYB5" s="397"/>
      <c r="HYC5" s="397"/>
      <c r="HYD5" s="397"/>
      <c r="HYE5" s="397"/>
      <c r="HYF5" s="397"/>
      <c r="HYG5" s="397"/>
      <c r="HYH5" s="397"/>
      <c r="HYI5" s="397"/>
      <c r="HYJ5" s="397"/>
      <c r="HYK5" s="397"/>
      <c r="HYL5" s="397"/>
      <c r="HYM5" s="397"/>
      <c r="HYN5" s="397"/>
      <c r="HYO5" s="397"/>
      <c r="HYP5" s="397"/>
      <c r="HYQ5" s="397"/>
      <c r="HYR5" s="397"/>
      <c r="HYS5" s="397"/>
      <c r="HYT5" s="397"/>
      <c r="HYU5" s="397"/>
      <c r="HYV5" s="397"/>
      <c r="HYW5" s="397"/>
      <c r="HYX5" s="397"/>
      <c r="HYY5" s="397"/>
      <c r="HYZ5" s="397"/>
      <c r="HZA5" s="397"/>
      <c r="HZB5" s="397"/>
      <c r="HZC5" s="397"/>
      <c r="HZD5" s="397"/>
      <c r="HZE5" s="397"/>
      <c r="HZF5" s="397"/>
      <c r="HZG5" s="397"/>
      <c r="HZH5" s="397"/>
      <c r="HZI5" s="397"/>
      <c r="HZJ5" s="397"/>
      <c r="HZK5" s="397"/>
      <c r="HZL5" s="397"/>
      <c r="HZM5" s="397"/>
      <c r="HZN5" s="397"/>
      <c r="HZO5" s="397"/>
      <c r="HZP5" s="397"/>
      <c r="HZQ5" s="397"/>
      <c r="HZR5" s="397"/>
      <c r="HZS5" s="397"/>
      <c r="HZT5" s="397"/>
      <c r="HZU5" s="397"/>
      <c r="HZV5" s="397"/>
      <c r="HZW5" s="397"/>
      <c r="HZX5" s="397"/>
      <c r="HZY5" s="397"/>
      <c r="HZZ5" s="397"/>
      <c r="IAA5" s="397"/>
      <c r="IAB5" s="397"/>
      <c r="IAC5" s="397"/>
      <c r="IAD5" s="397"/>
      <c r="IAE5" s="397"/>
      <c r="IAF5" s="397"/>
      <c r="IAG5" s="397"/>
      <c r="IAH5" s="397"/>
      <c r="IAI5" s="397"/>
      <c r="IAJ5" s="397"/>
      <c r="IAK5" s="397"/>
      <c r="IAL5" s="397"/>
      <c r="IAM5" s="397"/>
      <c r="IAN5" s="397"/>
      <c r="IAO5" s="397"/>
      <c r="IAP5" s="397"/>
      <c r="IAQ5" s="397"/>
      <c r="IAR5" s="397"/>
      <c r="IAS5" s="397"/>
      <c r="IAT5" s="397"/>
      <c r="IAU5" s="397"/>
      <c r="IAV5" s="397"/>
      <c r="IAW5" s="397"/>
      <c r="IAX5" s="397"/>
      <c r="IAY5" s="397"/>
      <c r="IAZ5" s="397"/>
      <c r="IBA5" s="397"/>
      <c r="IBB5" s="397"/>
      <c r="IBC5" s="397"/>
      <c r="IBD5" s="397"/>
      <c r="IBE5" s="397"/>
      <c r="IBF5" s="397"/>
      <c r="IBG5" s="397"/>
      <c r="IBH5" s="397"/>
      <c r="IBI5" s="397"/>
      <c r="IBJ5" s="397"/>
      <c r="IBK5" s="397"/>
      <c r="IBL5" s="397"/>
      <c r="IBM5" s="397"/>
      <c r="IBN5" s="397"/>
      <c r="IBO5" s="397"/>
      <c r="IBP5" s="397"/>
      <c r="IBQ5" s="397"/>
      <c r="IBR5" s="397"/>
      <c r="IBS5" s="397"/>
      <c r="IBT5" s="397"/>
      <c r="IBU5" s="397"/>
      <c r="IBV5" s="397"/>
      <c r="IBW5" s="397"/>
      <c r="IBX5" s="397"/>
      <c r="IBY5" s="397"/>
      <c r="IBZ5" s="397"/>
      <c r="ICA5" s="397"/>
      <c r="ICB5" s="397"/>
      <c r="ICC5" s="397"/>
      <c r="ICD5" s="397"/>
      <c r="ICE5" s="397"/>
      <c r="ICF5" s="397"/>
      <c r="ICG5" s="397"/>
      <c r="ICH5" s="397"/>
      <c r="ICI5" s="397"/>
      <c r="ICJ5" s="397"/>
      <c r="ICK5" s="397"/>
      <c r="ICL5" s="397"/>
      <c r="ICM5" s="397"/>
      <c r="ICN5" s="397"/>
      <c r="ICO5" s="397"/>
      <c r="ICP5" s="397"/>
      <c r="ICQ5" s="397"/>
      <c r="ICR5" s="397"/>
      <c r="ICS5" s="397"/>
      <c r="ICT5" s="397"/>
      <c r="ICU5" s="397"/>
      <c r="ICV5" s="397"/>
      <c r="ICW5" s="397"/>
      <c r="ICX5" s="397"/>
      <c r="ICY5" s="397"/>
      <c r="ICZ5" s="397"/>
      <c r="IDA5" s="397"/>
      <c r="IDB5" s="397"/>
      <c r="IDC5" s="397"/>
      <c r="IDD5" s="397"/>
      <c r="IDE5" s="397"/>
      <c r="IDF5" s="397"/>
      <c r="IDG5" s="397"/>
      <c r="IDH5" s="397"/>
      <c r="IDI5" s="397"/>
      <c r="IDJ5" s="397"/>
      <c r="IDK5" s="397"/>
      <c r="IDL5" s="397"/>
      <c r="IDM5" s="397"/>
      <c r="IDN5" s="397"/>
      <c r="IDO5" s="397"/>
      <c r="IDP5" s="397"/>
      <c r="IDQ5" s="397"/>
      <c r="IDR5" s="397"/>
      <c r="IDS5" s="397"/>
      <c r="IDT5" s="397"/>
      <c r="IDU5" s="397"/>
      <c r="IDV5" s="397"/>
      <c r="IDW5" s="397"/>
      <c r="IDX5" s="397"/>
      <c r="IDY5" s="397"/>
      <c r="IDZ5" s="397"/>
      <c r="IEA5" s="397"/>
      <c r="IEB5" s="397"/>
      <c r="IEC5" s="397"/>
      <c r="IED5" s="397"/>
      <c r="IEE5" s="397"/>
      <c r="IEF5" s="397"/>
      <c r="IEG5" s="397"/>
      <c r="IEH5" s="397"/>
      <c r="IEI5" s="397"/>
      <c r="IEJ5" s="397"/>
      <c r="IEK5" s="397"/>
      <c r="IEL5" s="397"/>
      <c r="IEM5" s="397"/>
      <c r="IEN5" s="397"/>
      <c r="IEO5" s="397"/>
      <c r="IEP5" s="397"/>
      <c r="IEQ5" s="397"/>
      <c r="IER5" s="397"/>
      <c r="IES5" s="397"/>
      <c r="IET5" s="397"/>
      <c r="IEU5" s="397"/>
      <c r="IEV5" s="397"/>
      <c r="IEW5" s="397"/>
      <c r="IEX5" s="397"/>
      <c r="IEY5" s="397"/>
      <c r="IEZ5" s="397"/>
      <c r="IFA5" s="397"/>
      <c r="IFB5" s="397"/>
      <c r="IFC5" s="397"/>
      <c r="IFD5" s="397"/>
      <c r="IFE5" s="397"/>
      <c r="IFF5" s="397"/>
      <c r="IFG5" s="397"/>
      <c r="IFH5" s="397"/>
      <c r="IFI5" s="397"/>
      <c r="IFJ5" s="397"/>
      <c r="IFK5" s="397"/>
      <c r="IFL5" s="397"/>
      <c r="IFM5" s="397"/>
      <c r="IFN5" s="397"/>
      <c r="IFO5" s="397"/>
      <c r="IFP5" s="397"/>
      <c r="IFQ5" s="397"/>
      <c r="IFR5" s="397"/>
      <c r="IFS5" s="397"/>
      <c r="IFT5" s="397"/>
      <c r="IFU5" s="397"/>
      <c r="IFV5" s="397"/>
      <c r="IFW5" s="397"/>
      <c r="IFX5" s="397"/>
      <c r="IFY5" s="397"/>
      <c r="IFZ5" s="397"/>
      <c r="IGA5" s="397"/>
      <c r="IGB5" s="397"/>
      <c r="IGC5" s="397"/>
      <c r="IGD5" s="397"/>
      <c r="IGE5" s="397"/>
      <c r="IGF5" s="397"/>
      <c r="IGG5" s="397"/>
      <c r="IGH5" s="397"/>
      <c r="IGI5" s="397"/>
      <c r="IGJ5" s="397"/>
      <c r="IGK5" s="397"/>
      <c r="IGL5" s="397"/>
      <c r="IGM5" s="397"/>
      <c r="IGN5" s="397"/>
      <c r="IGO5" s="397"/>
      <c r="IGP5" s="397"/>
      <c r="IGQ5" s="397"/>
      <c r="IGR5" s="397"/>
      <c r="IGS5" s="397"/>
      <c r="IGT5" s="397"/>
      <c r="IGU5" s="397"/>
      <c r="IGV5" s="397"/>
      <c r="IGW5" s="397"/>
      <c r="IGX5" s="397"/>
      <c r="IGY5" s="397"/>
      <c r="IGZ5" s="397"/>
      <c r="IHA5" s="397"/>
      <c r="IHB5" s="397"/>
      <c r="IHC5" s="397"/>
      <c r="IHD5" s="397"/>
      <c r="IHE5" s="397"/>
      <c r="IHF5" s="397"/>
      <c r="IHG5" s="397"/>
      <c r="IHH5" s="397"/>
      <c r="IHI5" s="397"/>
      <c r="IHJ5" s="397"/>
      <c r="IHK5" s="397"/>
      <c r="IHL5" s="397"/>
      <c r="IHM5" s="397"/>
      <c r="IHN5" s="397"/>
      <c r="IHO5" s="397"/>
      <c r="IHP5" s="397"/>
      <c r="IHQ5" s="397"/>
      <c r="IHR5" s="397"/>
      <c r="IHS5" s="397"/>
      <c r="IHT5" s="397"/>
      <c r="IHU5" s="397"/>
      <c r="IHV5" s="397"/>
      <c r="IHW5" s="397"/>
      <c r="IHX5" s="397"/>
      <c r="IHY5" s="397"/>
      <c r="IHZ5" s="397"/>
      <c r="IIA5" s="397"/>
      <c r="IIB5" s="397"/>
      <c r="IIC5" s="397"/>
      <c r="IID5" s="397"/>
      <c r="IIE5" s="397"/>
      <c r="IIF5" s="397"/>
      <c r="IIG5" s="397"/>
      <c r="IIH5" s="397"/>
      <c r="III5" s="397"/>
      <c r="IIJ5" s="397"/>
      <c r="IIK5" s="397"/>
      <c r="IIL5" s="397"/>
      <c r="IIM5" s="397"/>
      <c r="IIN5" s="397"/>
      <c r="IIO5" s="397"/>
      <c r="IIP5" s="397"/>
      <c r="IIQ5" s="397"/>
      <c r="IIR5" s="397"/>
      <c r="IIS5" s="397"/>
      <c r="IIT5" s="397"/>
      <c r="IIU5" s="397"/>
      <c r="IIV5" s="397"/>
      <c r="IIW5" s="397"/>
      <c r="IIX5" s="397"/>
      <c r="IIY5" s="397"/>
      <c r="IIZ5" s="397"/>
      <c r="IJA5" s="397"/>
      <c r="IJB5" s="397"/>
      <c r="IJC5" s="397"/>
      <c r="IJD5" s="397"/>
      <c r="IJE5" s="397"/>
      <c r="IJF5" s="397"/>
      <c r="IJG5" s="397"/>
      <c r="IJH5" s="397"/>
      <c r="IJI5" s="397"/>
      <c r="IJJ5" s="397"/>
      <c r="IJK5" s="397"/>
      <c r="IJL5" s="397"/>
      <c r="IJM5" s="397"/>
      <c r="IJN5" s="397"/>
      <c r="IJO5" s="397"/>
      <c r="IJP5" s="397"/>
      <c r="IJQ5" s="397"/>
      <c r="IJR5" s="397"/>
      <c r="IJS5" s="397"/>
      <c r="IJT5" s="397"/>
      <c r="IJU5" s="397"/>
      <c r="IJV5" s="397"/>
      <c r="IJW5" s="397"/>
      <c r="IJX5" s="397"/>
      <c r="IJY5" s="397"/>
      <c r="IJZ5" s="397"/>
      <c r="IKA5" s="397"/>
      <c r="IKB5" s="397"/>
      <c r="IKC5" s="397"/>
      <c r="IKD5" s="397"/>
      <c r="IKE5" s="397"/>
      <c r="IKF5" s="397"/>
      <c r="IKG5" s="397"/>
      <c r="IKH5" s="397"/>
      <c r="IKI5" s="397"/>
      <c r="IKJ5" s="397"/>
      <c r="IKK5" s="397"/>
      <c r="IKL5" s="397"/>
      <c r="IKM5" s="397"/>
      <c r="IKN5" s="397"/>
      <c r="IKO5" s="397"/>
      <c r="IKP5" s="397"/>
      <c r="IKQ5" s="397"/>
      <c r="IKR5" s="397"/>
      <c r="IKS5" s="397"/>
      <c r="IKT5" s="397"/>
      <c r="IKU5" s="397"/>
      <c r="IKV5" s="397"/>
      <c r="IKW5" s="397"/>
      <c r="IKX5" s="397"/>
      <c r="IKY5" s="397"/>
      <c r="IKZ5" s="397"/>
      <c r="ILA5" s="397"/>
      <c r="ILB5" s="397"/>
      <c r="ILC5" s="397"/>
      <c r="ILD5" s="397"/>
      <c r="ILE5" s="397"/>
      <c r="ILF5" s="397"/>
      <c r="ILG5" s="397"/>
      <c r="ILH5" s="397"/>
      <c r="ILI5" s="397"/>
      <c r="ILJ5" s="397"/>
      <c r="ILK5" s="397"/>
      <c r="ILL5" s="397"/>
      <c r="ILM5" s="397"/>
      <c r="ILN5" s="397"/>
      <c r="ILO5" s="397"/>
      <c r="ILP5" s="397"/>
      <c r="ILQ5" s="397"/>
      <c r="ILR5" s="397"/>
      <c r="ILS5" s="397"/>
      <c r="ILT5" s="397"/>
      <c r="ILU5" s="397"/>
      <c r="ILV5" s="397"/>
      <c r="ILW5" s="397"/>
      <c r="ILX5" s="397"/>
      <c r="ILY5" s="397"/>
      <c r="ILZ5" s="397"/>
      <c r="IMA5" s="397"/>
      <c r="IMB5" s="397"/>
      <c r="IMC5" s="397"/>
      <c r="IMD5" s="397"/>
      <c r="IME5" s="397"/>
      <c r="IMF5" s="397"/>
      <c r="IMG5" s="397"/>
      <c r="IMH5" s="397"/>
      <c r="IMI5" s="397"/>
      <c r="IMJ5" s="397"/>
      <c r="IMK5" s="397"/>
      <c r="IML5" s="397"/>
      <c r="IMM5" s="397"/>
      <c r="IMN5" s="397"/>
      <c r="IMO5" s="397"/>
      <c r="IMP5" s="397"/>
      <c r="IMQ5" s="397"/>
      <c r="IMR5" s="397"/>
      <c r="IMS5" s="397"/>
      <c r="IMT5" s="397"/>
      <c r="IMU5" s="397"/>
      <c r="IMV5" s="397"/>
      <c r="IMW5" s="397"/>
      <c r="IMX5" s="397"/>
      <c r="IMY5" s="397"/>
      <c r="IMZ5" s="397"/>
      <c r="INA5" s="397"/>
      <c r="INB5" s="397"/>
      <c r="INC5" s="397"/>
      <c r="IND5" s="397"/>
      <c r="INE5" s="397"/>
      <c r="INF5" s="397"/>
      <c r="ING5" s="397"/>
      <c r="INH5" s="397"/>
      <c r="INI5" s="397"/>
      <c r="INJ5" s="397"/>
      <c r="INK5" s="397"/>
      <c r="INL5" s="397"/>
      <c r="INM5" s="397"/>
      <c r="INN5" s="397"/>
      <c r="INO5" s="397"/>
      <c r="INP5" s="397"/>
      <c r="INQ5" s="397"/>
      <c r="INR5" s="397"/>
      <c r="INS5" s="397"/>
      <c r="INT5" s="397"/>
      <c r="INU5" s="397"/>
      <c r="INV5" s="397"/>
      <c r="INW5" s="397"/>
      <c r="INX5" s="397"/>
      <c r="INY5" s="397"/>
      <c r="INZ5" s="397"/>
      <c r="IOA5" s="397"/>
      <c r="IOB5" s="397"/>
      <c r="IOC5" s="397"/>
      <c r="IOD5" s="397"/>
      <c r="IOE5" s="397"/>
      <c r="IOF5" s="397"/>
      <c r="IOG5" s="397"/>
      <c r="IOH5" s="397"/>
      <c r="IOI5" s="397"/>
      <c r="IOJ5" s="397"/>
      <c r="IOK5" s="397"/>
      <c r="IOL5" s="397"/>
      <c r="IOM5" s="397"/>
      <c r="ION5" s="397"/>
      <c r="IOO5" s="397"/>
      <c r="IOP5" s="397"/>
      <c r="IOQ5" s="397"/>
      <c r="IOR5" s="397"/>
      <c r="IOS5" s="397"/>
      <c r="IOT5" s="397"/>
      <c r="IOU5" s="397"/>
      <c r="IOV5" s="397"/>
      <c r="IOW5" s="397"/>
      <c r="IOX5" s="397"/>
      <c r="IOY5" s="397"/>
      <c r="IOZ5" s="397"/>
      <c r="IPA5" s="397"/>
      <c r="IPB5" s="397"/>
      <c r="IPC5" s="397"/>
      <c r="IPD5" s="397"/>
      <c r="IPE5" s="397"/>
      <c r="IPF5" s="397"/>
      <c r="IPG5" s="397"/>
      <c r="IPH5" s="397"/>
      <c r="IPI5" s="397"/>
      <c r="IPJ5" s="397"/>
      <c r="IPK5" s="397"/>
      <c r="IPL5" s="397"/>
      <c r="IPM5" s="397"/>
      <c r="IPN5" s="397"/>
      <c r="IPO5" s="397"/>
      <c r="IPP5" s="397"/>
      <c r="IPQ5" s="397"/>
      <c r="IPR5" s="397"/>
      <c r="IPS5" s="397"/>
      <c r="IPT5" s="397"/>
      <c r="IPU5" s="397"/>
      <c r="IPV5" s="397"/>
      <c r="IPW5" s="397"/>
      <c r="IPX5" s="397"/>
      <c r="IPY5" s="397"/>
      <c r="IPZ5" s="397"/>
      <c r="IQA5" s="397"/>
      <c r="IQB5" s="397"/>
      <c r="IQC5" s="397"/>
      <c r="IQD5" s="397"/>
      <c r="IQE5" s="397"/>
      <c r="IQF5" s="397"/>
      <c r="IQG5" s="397"/>
      <c r="IQH5" s="397"/>
      <c r="IQI5" s="397"/>
      <c r="IQJ5" s="397"/>
      <c r="IQK5" s="397"/>
      <c r="IQL5" s="397"/>
      <c r="IQM5" s="397"/>
      <c r="IQN5" s="397"/>
      <c r="IQO5" s="397"/>
      <c r="IQP5" s="397"/>
      <c r="IQQ5" s="397"/>
      <c r="IQR5" s="397"/>
      <c r="IQS5" s="397"/>
      <c r="IQT5" s="397"/>
      <c r="IQU5" s="397"/>
      <c r="IQV5" s="397"/>
      <c r="IQW5" s="397"/>
      <c r="IQX5" s="397"/>
      <c r="IQY5" s="397"/>
      <c r="IQZ5" s="397"/>
      <c r="IRA5" s="397"/>
      <c r="IRB5" s="397"/>
      <c r="IRC5" s="397"/>
      <c r="IRD5" s="397"/>
      <c r="IRE5" s="397"/>
      <c r="IRF5" s="397"/>
      <c r="IRG5" s="397"/>
      <c r="IRH5" s="397"/>
      <c r="IRI5" s="397"/>
      <c r="IRJ5" s="397"/>
      <c r="IRK5" s="397"/>
      <c r="IRL5" s="397"/>
      <c r="IRM5" s="397"/>
      <c r="IRN5" s="397"/>
      <c r="IRO5" s="397"/>
      <c r="IRP5" s="397"/>
      <c r="IRQ5" s="397"/>
      <c r="IRR5" s="397"/>
      <c r="IRS5" s="397"/>
      <c r="IRT5" s="397"/>
      <c r="IRU5" s="397"/>
      <c r="IRV5" s="397"/>
      <c r="IRW5" s="397"/>
      <c r="IRX5" s="397"/>
      <c r="IRY5" s="397"/>
      <c r="IRZ5" s="397"/>
      <c r="ISA5" s="397"/>
      <c r="ISB5" s="397"/>
      <c r="ISC5" s="397"/>
      <c r="ISD5" s="397"/>
      <c r="ISE5" s="397"/>
      <c r="ISF5" s="397"/>
      <c r="ISG5" s="397"/>
      <c r="ISH5" s="397"/>
      <c r="ISI5" s="397"/>
      <c r="ISJ5" s="397"/>
      <c r="ISK5" s="397"/>
      <c r="ISL5" s="397"/>
      <c r="ISM5" s="397"/>
      <c r="ISN5" s="397"/>
      <c r="ISO5" s="397"/>
      <c r="ISP5" s="397"/>
      <c r="ISQ5" s="397"/>
      <c r="ISR5" s="397"/>
      <c r="ISS5" s="397"/>
      <c r="IST5" s="397"/>
      <c r="ISU5" s="397"/>
      <c r="ISV5" s="397"/>
      <c r="ISW5" s="397"/>
      <c r="ISX5" s="397"/>
      <c r="ISY5" s="397"/>
      <c r="ISZ5" s="397"/>
      <c r="ITA5" s="397"/>
      <c r="ITB5" s="397"/>
      <c r="ITC5" s="397"/>
      <c r="ITD5" s="397"/>
      <c r="ITE5" s="397"/>
      <c r="ITF5" s="397"/>
      <c r="ITG5" s="397"/>
      <c r="ITH5" s="397"/>
      <c r="ITI5" s="397"/>
      <c r="ITJ5" s="397"/>
      <c r="ITK5" s="397"/>
      <c r="ITL5" s="397"/>
      <c r="ITM5" s="397"/>
      <c r="ITN5" s="397"/>
      <c r="ITO5" s="397"/>
      <c r="ITP5" s="397"/>
      <c r="ITQ5" s="397"/>
      <c r="ITR5" s="397"/>
      <c r="ITS5" s="397"/>
      <c r="ITT5" s="397"/>
      <c r="ITU5" s="397"/>
      <c r="ITV5" s="397"/>
      <c r="ITW5" s="397"/>
      <c r="ITX5" s="397"/>
      <c r="ITY5" s="397"/>
      <c r="ITZ5" s="397"/>
      <c r="IUA5" s="397"/>
      <c r="IUB5" s="397"/>
      <c r="IUC5" s="397"/>
      <c r="IUD5" s="397"/>
      <c r="IUE5" s="397"/>
      <c r="IUF5" s="397"/>
      <c r="IUG5" s="397"/>
      <c r="IUH5" s="397"/>
      <c r="IUI5" s="397"/>
      <c r="IUJ5" s="397"/>
      <c r="IUK5" s="397"/>
      <c r="IUL5" s="397"/>
      <c r="IUM5" s="397"/>
      <c r="IUN5" s="397"/>
      <c r="IUO5" s="397"/>
      <c r="IUP5" s="397"/>
      <c r="IUQ5" s="397"/>
      <c r="IUR5" s="397"/>
      <c r="IUS5" s="397"/>
      <c r="IUT5" s="397"/>
      <c r="IUU5" s="397"/>
      <c r="IUV5" s="397"/>
      <c r="IUW5" s="397"/>
      <c r="IUX5" s="397"/>
      <c r="IUY5" s="397"/>
      <c r="IUZ5" s="397"/>
      <c r="IVA5" s="397"/>
      <c r="IVB5" s="397"/>
      <c r="IVC5" s="397"/>
      <c r="IVD5" s="397"/>
      <c r="IVE5" s="397"/>
      <c r="IVF5" s="397"/>
      <c r="IVG5" s="397"/>
      <c r="IVH5" s="397"/>
      <c r="IVI5" s="397"/>
      <c r="IVJ5" s="397"/>
      <c r="IVK5" s="397"/>
      <c r="IVL5" s="397"/>
      <c r="IVM5" s="397"/>
      <c r="IVN5" s="397"/>
      <c r="IVO5" s="397"/>
      <c r="IVP5" s="397"/>
      <c r="IVQ5" s="397"/>
      <c r="IVR5" s="397"/>
      <c r="IVS5" s="397"/>
      <c r="IVT5" s="397"/>
      <c r="IVU5" s="397"/>
      <c r="IVV5" s="397"/>
      <c r="IVW5" s="397"/>
      <c r="IVX5" s="397"/>
      <c r="IVY5" s="397"/>
      <c r="IVZ5" s="397"/>
      <c r="IWA5" s="397"/>
      <c r="IWB5" s="397"/>
      <c r="IWC5" s="397"/>
      <c r="IWD5" s="397"/>
      <c r="IWE5" s="397"/>
      <c r="IWF5" s="397"/>
      <c r="IWG5" s="397"/>
      <c r="IWH5" s="397"/>
      <c r="IWI5" s="397"/>
      <c r="IWJ5" s="397"/>
      <c r="IWK5" s="397"/>
      <c r="IWL5" s="397"/>
      <c r="IWM5" s="397"/>
      <c r="IWN5" s="397"/>
      <c r="IWO5" s="397"/>
      <c r="IWP5" s="397"/>
      <c r="IWQ5" s="397"/>
      <c r="IWR5" s="397"/>
      <c r="IWS5" s="397"/>
      <c r="IWT5" s="397"/>
      <c r="IWU5" s="397"/>
      <c r="IWV5" s="397"/>
      <c r="IWW5" s="397"/>
      <c r="IWX5" s="397"/>
      <c r="IWY5" s="397"/>
      <c r="IWZ5" s="397"/>
      <c r="IXA5" s="397"/>
      <c r="IXB5" s="397"/>
      <c r="IXC5" s="397"/>
      <c r="IXD5" s="397"/>
      <c r="IXE5" s="397"/>
      <c r="IXF5" s="397"/>
      <c r="IXG5" s="397"/>
      <c r="IXH5" s="397"/>
      <c r="IXI5" s="397"/>
      <c r="IXJ5" s="397"/>
      <c r="IXK5" s="397"/>
      <c r="IXL5" s="397"/>
      <c r="IXM5" s="397"/>
      <c r="IXN5" s="397"/>
      <c r="IXO5" s="397"/>
      <c r="IXP5" s="397"/>
      <c r="IXQ5" s="397"/>
      <c r="IXR5" s="397"/>
      <c r="IXS5" s="397"/>
      <c r="IXT5" s="397"/>
      <c r="IXU5" s="397"/>
      <c r="IXV5" s="397"/>
      <c r="IXW5" s="397"/>
      <c r="IXX5" s="397"/>
      <c r="IXY5" s="397"/>
      <c r="IXZ5" s="397"/>
      <c r="IYA5" s="397"/>
      <c r="IYB5" s="397"/>
      <c r="IYC5" s="397"/>
      <c r="IYD5" s="397"/>
      <c r="IYE5" s="397"/>
      <c r="IYF5" s="397"/>
      <c r="IYG5" s="397"/>
      <c r="IYH5" s="397"/>
      <c r="IYI5" s="397"/>
      <c r="IYJ5" s="397"/>
      <c r="IYK5" s="397"/>
      <c r="IYL5" s="397"/>
      <c r="IYM5" s="397"/>
      <c r="IYN5" s="397"/>
      <c r="IYO5" s="397"/>
      <c r="IYP5" s="397"/>
      <c r="IYQ5" s="397"/>
      <c r="IYR5" s="397"/>
      <c r="IYS5" s="397"/>
      <c r="IYT5" s="397"/>
      <c r="IYU5" s="397"/>
      <c r="IYV5" s="397"/>
      <c r="IYW5" s="397"/>
      <c r="IYX5" s="397"/>
      <c r="IYY5" s="397"/>
      <c r="IYZ5" s="397"/>
      <c r="IZA5" s="397"/>
      <c r="IZB5" s="397"/>
      <c r="IZC5" s="397"/>
      <c r="IZD5" s="397"/>
      <c r="IZE5" s="397"/>
      <c r="IZF5" s="397"/>
      <c r="IZG5" s="397"/>
      <c r="IZH5" s="397"/>
      <c r="IZI5" s="397"/>
      <c r="IZJ5" s="397"/>
      <c r="IZK5" s="397"/>
      <c r="IZL5" s="397"/>
      <c r="IZM5" s="397"/>
      <c r="IZN5" s="397"/>
      <c r="IZO5" s="397"/>
      <c r="IZP5" s="397"/>
      <c r="IZQ5" s="397"/>
      <c r="IZR5" s="397"/>
      <c r="IZS5" s="397"/>
      <c r="IZT5" s="397"/>
      <c r="IZU5" s="397"/>
      <c r="IZV5" s="397"/>
      <c r="IZW5" s="397"/>
      <c r="IZX5" s="397"/>
      <c r="IZY5" s="397"/>
      <c r="IZZ5" s="397"/>
      <c r="JAA5" s="397"/>
      <c r="JAB5" s="397"/>
      <c r="JAC5" s="397"/>
      <c r="JAD5" s="397"/>
      <c r="JAE5" s="397"/>
      <c r="JAF5" s="397"/>
      <c r="JAG5" s="397"/>
      <c r="JAH5" s="397"/>
      <c r="JAI5" s="397"/>
      <c r="JAJ5" s="397"/>
      <c r="JAK5" s="397"/>
      <c r="JAL5" s="397"/>
      <c r="JAM5" s="397"/>
      <c r="JAN5" s="397"/>
      <c r="JAO5" s="397"/>
      <c r="JAP5" s="397"/>
      <c r="JAQ5" s="397"/>
      <c r="JAR5" s="397"/>
      <c r="JAS5" s="397"/>
      <c r="JAT5" s="397"/>
      <c r="JAU5" s="397"/>
      <c r="JAV5" s="397"/>
      <c r="JAW5" s="397"/>
      <c r="JAX5" s="397"/>
      <c r="JAY5" s="397"/>
      <c r="JAZ5" s="397"/>
      <c r="JBA5" s="397"/>
      <c r="JBB5" s="397"/>
      <c r="JBC5" s="397"/>
      <c r="JBD5" s="397"/>
      <c r="JBE5" s="397"/>
      <c r="JBF5" s="397"/>
      <c r="JBG5" s="397"/>
      <c r="JBH5" s="397"/>
      <c r="JBI5" s="397"/>
      <c r="JBJ5" s="397"/>
      <c r="JBK5" s="397"/>
      <c r="JBL5" s="397"/>
      <c r="JBM5" s="397"/>
      <c r="JBN5" s="397"/>
      <c r="JBO5" s="397"/>
      <c r="JBP5" s="397"/>
      <c r="JBQ5" s="397"/>
      <c r="JBR5" s="397"/>
      <c r="JBS5" s="397"/>
      <c r="JBT5" s="397"/>
      <c r="JBU5" s="397"/>
      <c r="JBV5" s="397"/>
      <c r="JBW5" s="397"/>
      <c r="JBX5" s="397"/>
      <c r="JBY5" s="397"/>
      <c r="JBZ5" s="397"/>
      <c r="JCA5" s="397"/>
      <c r="JCB5" s="397"/>
      <c r="JCC5" s="397"/>
      <c r="JCD5" s="397"/>
      <c r="JCE5" s="397"/>
      <c r="JCF5" s="397"/>
      <c r="JCG5" s="397"/>
      <c r="JCH5" s="397"/>
      <c r="JCI5" s="397"/>
      <c r="JCJ5" s="397"/>
      <c r="JCK5" s="397"/>
      <c r="JCL5" s="397"/>
      <c r="JCM5" s="397"/>
      <c r="JCN5" s="397"/>
      <c r="JCO5" s="397"/>
      <c r="JCP5" s="397"/>
      <c r="JCQ5" s="397"/>
      <c r="JCR5" s="397"/>
      <c r="JCS5" s="397"/>
      <c r="JCT5" s="397"/>
      <c r="JCU5" s="397"/>
      <c r="JCV5" s="397"/>
      <c r="JCW5" s="397"/>
      <c r="JCX5" s="397"/>
      <c r="JCY5" s="397"/>
      <c r="JCZ5" s="397"/>
      <c r="JDA5" s="397"/>
      <c r="JDB5" s="397"/>
      <c r="JDC5" s="397"/>
      <c r="JDD5" s="397"/>
      <c r="JDE5" s="397"/>
      <c r="JDF5" s="397"/>
      <c r="JDG5" s="397"/>
      <c r="JDH5" s="397"/>
      <c r="JDI5" s="397"/>
      <c r="JDJ5" s="397"/>
      <c r="JDK5" s="397"/>
      <c r="JDL5" s="397"/>
      <c r="JDM5" s="397"/>
      <c r="JDN5" s="397"/>
      <c r="JDO5" s="397"/>
      <c r="JDP5" s="397"/>
      <c r="JDQ5" s="397"/>
      <c r="JDR5" s="397"/>
      <c r="JDS5" s="397"/>
      <c r="JDT5" s="397"/>
      <c r="JDU5" s="397"/>
      <c r="JDV5" s="397"/>
      <c r="JDW5" s="397"/>
      <c r="JDX5" s="397"/>
      <c r="JDY5" s="397"/>
      <c r="JDZ5" s="397"/>
      <c r="JEA5" s="397"/>
      <c r="JEB5" s="397"/>
      <c r="JEC5" s="397"/>
      <c r="JED5" s="397"/>
      <c r="JEE5" s="397"/>
      <c r="JEF5" s="397"/>
      <c r="JEG5" s="397"/>
      <c r="JEH5" s="397"/>
      <c r="JEI5" s="397"/>
      <c r="JEJ5" s="397"/>
      <c r="JEK5" s="397"/>
      <c r="JEL5" s="397"/>
      <c r="JEM5" s="397"/>
      <c r="JEN5" s="397"/>
      <c r="JEO5" s="397"/>
      <c r="JEP5" s="397"/>
      <c r="JEQ5" s="397"/>
      <c r="JER5" s="397"/>
      <c r="JES5" s="397"/>
      <c r="JET5" s="397"/>
      <c r="JEU5" s="397"/>
      <c r="JEV5" s="397"/>
      <c r="JEW5" s="397"/>
      <c r="JEX5" s="397"/>
      <c r="JEY5" s="397"/>
      <c r="JEZ5" s="397"/>
      <c r="JFA5" s="397"/>
      <c r="JFB5" s="397"/>
      <c r="JFC5" s="397"/>
      <c r="JFD5" s="397"/>
      <c r="JFE5" s="397"/>
      <c r="JFF5" s="397"/>
      <c r="JFG5" s="397"/>
      <c r="JFH5" s="397"/>
      <c r="JFI5" s="397"/>
      <c r="JFJ5" s="397"/>
      <c r="JFK5" s="397"/>
      <c r="JFL5" s="397"/>
      <c r="JFM5" s="397"/>
      <c r="JFN5" s="397"/>
      <c r="JFO5" s="397"/>
      <c r="JFP5" s="397"/>
      <c r="JFQ5" s="397"/>
      <c r="JFR5" s="397"/>
      <c r="JFS5" s="397"/>
      <c r="JFT5" s="397"/>
      <c r="JFU5" s="397"/>
      <c r="JFV5" s="397"/>
      <c r="JFW5" s="397"/>
      <c r="JFX5" s="397"/>
      <c r="JFY5" s="397"/>
      <c r="JFZ5" s="397"/>
      <c r="JGA5" s="397"/>
      <c r="JGB5" s="397"/>
      <c r="JGC5" s="397"/>
      <c r="JGD5" s="397"/>
      <c r="JGE5" s="397"/>
      <c r="JGF5" s="397"/>
      <c r="JGG5" s="397"/>
      <c r="JGH5" s="397"/>
      <c r="JGI5" s="397"/>
      <c r="JGJ5" s="397"/>
      <c r="JGK5" s="397"/>
      <c r="JGL5" s="397"/>
      <c r="JGM5" s="397"/>
      <c r="JGN5" s="397"/>
      <c r="JGO5" s="397"/>
      <c r="JGP5" s="397"/>
      <c r="JGQ5" s="397"/>
      <c r="JGR5" s="397"/>
      <c r="JGS5" s="397"/>
      <c r="JGT5" s="397"/>
      <c r="JGU5" s="397"/>
      <c r="JGV5" s="397"/>
      <c r="JGW5" s="397"/>
      <c r="JGX5" s="397"/>
      <c r="JGY5" s="397"/>
      <c r="JGZ5" s="397"/>
      <c r="JHA5" s="397"/>
      <c r="JHB5" s="397"/>
      <c r="JHC5" s="397"/>
      <c r="JHD5" s="397"/>
      <c r="JHE5" s="397"/>
      <c r="JHF5" s="397"/>
      <c r="JHG5" s="397"/>
      <c r="JHH5" s="397"/>
      <c r="JHI5" s="397"/>
      <c r="JHJ5" s="397"/>
      <c r="JHK5" s="397"/>
      <c r="JHL5" s="397"/>
      <c r="JHM5" s="397"/>
      <c r="JHN5" s="397"/>
      <c r="JHO5" s="397"/>
      <c r="JHP5" s="397"/>
      <c r="JHQ5" s="397"/>
      <c r="JHR5" s="397"/>
      <c r="JHS5" s="397"/>
      <c r="JHT5" s="397"/>
      <c r="JHU5" s="397"/>
      <c r="JHV5" s="397"/>
      <c r="JHW5" s="397"/>
      <c r="JHX5" s="397"/>
      <c r="JHY5" s="397"/>
      <c r="JHZ5" s="397"/>
      <c r="JIA5" s="397"/>
      <c r="JIB5" s="397"/>
      <c r="JIC5" s="397"/>
      <c r="JID5" s="397"/>
      <c r="JIE5" s="397"/>
      <c r="JIF5" s="397"/>
      <c r="JIG5" s="397"/>
      <c r="JIH5" s="397"/>
      <c r="JII5" s="397"/>
      <c r="JIJ5" s="397"/>
      <c r="JIK5" s="397"/>
      <c r="JIL5" s="397"/>
      <c r="JIM5" s="397"/>
      <c r="JIN5" s="397"/>
      <c r="JIO5" s="397"/>
      <c r="JIP5" s="397"/>
      <c r="JIQ5" s="397"/>
      <c r="JIR5" s="397"/>
      <c r="JIS5" s="397"/>
      <c r="JIT5" s="397"/>
      <c r="JIU5" s="397"/>
      <c r="JIV5" s="397"/>
      <c r="JIW5" s="397"/>
      <c r="JIX5" s="397"/>
      <c r="JIY5" s="397"/>
      <c r="JIZ5" s="397"/>
      <c r="JJA5" s="397"/>
      <c r="JJB5" s="397"/>
      <c r="JJC5" s="397"/>
      <c r="JJD5" s="397"/>
      <c r="JJE5" s="397"/>
      <c r="JJF5" s="397"/>
      <c r="JJG5" s="397"/>
      <c r="JJH5" s="397"/>
      <c r="JJI5" s="397"/>
      <c r="JJJ5" s="397"/>
      <c r="JJK5" s="397"/>
      <c r="JJL5" s="397"/>
      <c r="JJM5" s="397"/>
      <c r="JJN5" s="397"/>
      <c r="JJO5" s="397"/>
      <c r="JJP5" s="397"/>
      <c r="JJQ5" s="397"/>
      <c r="JJR5" s="397"/>
      <c r="JJS5" s="397"/>
      <c r="JJT5" s="397"/>
      <c r="JJU5" s="397"/>
      <c r="JJV5" s="397"/>
      <c r="JJW5" s="397"/>
      <c r="JJX5" s="397"/>
      <c r="JJY5" s="397"/>
      <c r="JJZ5" s="397"/>
      <c r="JKA5" s="397"/>
      <c r="JKB5" s="397"/>
      <c r="JKC5" s="397"/>
      <c r="JKD5" s="397"/>
      <c r="JKE5" s="397"/>
      <c r="JKF5" s="397"/>
      <c r="JKG5" s="397"/>
      <c r="JKH5" s="397"/>
      <c r="JKI5" s="397"/>
      <c r="JKJ5" s="397"/>
      <c r="JKK5" s="397"/>
      <c r="JKL5" s="397"/>
      <c r="JKM5" s="397"/>
      <c r="JKN5" s="397"/>
      <c r="JKO5" s="397"/>
      <c r="JKP5" s="397"/>
      <c r="JKQ5" s="397"/>
      <c r="JKR5" s="397"/>
      <c r="JKS5" s="397"/>
      <c r="JKT5" s="397"/>
      <c r="JKU5" s="397"/>
      <c r="JKV5" s="397"/>
      <c r="JKW5" s="397"/>
      <c r="JKX5" s="397"/>
      <c r="JKY5" s="397"/>
      <c r="JKZ5" s="397"/>
      <c r="JLA5" s="397"/>
      <c r="JLB5" s="397"/>
      <c r="JLC5" s="397"/>
      <c r="JLD5" s="397"/>
      <c r="JLE5" s="397"/>
      <c r="JLF5" s="397"/>
      <c r="JLG5" s="397"/>
      <c r="JLH5" s="397"/>
      <c r="JLI5" s="397"/>
      <c r="JLJ5" s="397"/>
      <c r="JLK5" s="397"/>
      <c r="JLL5" s="397"/>
      <c r="JLM5" s="397"/>
      <c r="JLN5" s="397"/>
      <c r="JLO5" s="397"/>
      <c r="JLP5" s="397"/>
      <c r="JLQ5" s="397"/>
      <c r="JLR5" s="397"/>
      <c r="JLS5" s="397"/>
      <c r="JLT5" s="397"/>
      <c r="JLU5" s="397"/>
      <c r="JLV5" s="397"/>
      <c r="JLW5" s="397"/>
      <c r="JLX5" s="397"/>
      <c r="JLY5" s="397"/>
      <c r="JLZ5" s="397"/>
      <c r="JMA5" s="397"/>
      <c r="JMB5" s="397"/>
      <c r="JMC5" s="397"/>
      <c r="JMD5" s="397"/>
      <c r="JME5" s="397"/>
      <c r="JMF5" s="397"/>
      <c r="JMG5" s="397"/>
      <c r="JMH5" s="397"/>
      <c r="JMI5" s="397"/>
      <c r="JMJ5" s="397"/>
      <c r="JMK5" s="397"/>
      <c r="JML5" s="397"/>
      <c r="JMM5" s="397"/>
      <c r="JMN5" s="397"/>
      <c r="JMO5" s="397"/>
      <c r="JMP5" s="397"/>
      <c r="JMQ5" s="397"/>
      <c r="JMR5" s="397"/>
      <c r="JMS5" s="397"/>
      <c r="JMT5" s="397"/>
      <c r="JMU5" s="397"/>
      <c r="JMV5" s="397"/>
      <c r="JMW5" s="397"/>
      <c r="JMX5" s="397"/>
      <c r="JMY5" s="397"/>
      <c r="JMZ5" s="397"/>
      <c r="JNA5" s="397"/>
      <c r="JNB5" s="397"/>
      <c r="JNC5" s="397"/>
      <c r="JND5" s="397"/>
      <c r="JNE5" s="397"/>
      <c r="JNF5" s="397"/>
      <c r="JNG5" s="397"/>
      <c r="JNH5" s="397"/>
      <c r="JNI5" s="397"/>
      <c r="JNJ5" s="397"/>
      <c r="JNK5" s="397"/>
      <c r="JNL5" s="397"/>
      <c r="JNM5" s="397"/>
      <c r="JNN5" s="397"/>
      <c r="JNO5" s="397"/>
      <c r="JNP5" s="397"/>
      <c r="JNQ5" s="397"/>
      <c r="JNR5" s="397"/>
      <c r="JNS5" s="397"/>
      <c r="JNT5" s="397"/>
      <c r="JNU5" s="397"/>
      <c r="JNV5" s="397"/>
      <c r="JNW5" s="397"/>
      <c r="JNX5" s="397"/>
      <c r="JNY5" s="397"/>
      <c r="JNZ5" s="397"/>
      <c r="JOA5" s="397"/>
      <c r="JOB5" s="397"/>
      <c r="JOC5" s="397"/>
      <c r="JOD5" s="397"/>
      <c r="JOE5" s="397"/>
      <c r="JOF5" s="397"/>
      <c r="JOG5" s="397"/>
      <c r="JOH5" s="397"/>
      <c r="JOI5" s="397"/>
      <c r="JOJ5" s="397"/>
      <c r="JOK5" s="397"/>
      <c r="JOL5" s="397"/>
      <c r="JOM5" s="397"/>
      <c r="JON5" s="397"/>
      <c r="JOO5" s="397"/>
      <c r="JOP5" s="397"/>
      <c r="JOQ5" s="397"/>
      <c r="JOR5" s="397"/>
      <c r="JOS5" s="397"/>
      <c r="JOT5" s="397"/>
      <c r="JOU5" s="397"/>
      <c r="JOV5" s="397"/>
      <c r="JOW5" s="397"/>
      <c r="JOX5" s="397"/>
      <c r="JOY5" s="397"/>
      <c r="JOZ5" s="397"/>
      <c r="JPA5" s="397"/>
      <c r="JPB5" s="397"/>
      <c r="JPC5" s="397"/>
      <c r="JPD5" s="397"/>
      <c r="JPE5" s="397"/>
      <c r="JPF5" s="397"/>
      <c r="JPG5" s="397"/>
      <c r="JPH5" s="397"/>
      <c r="JPI5" s="397"/>
      <c r="JPJ5" s="397"/>
      <c r="JPK5" s="397"/>
      <c r="JPL5" s="397"/>
      <c r="JPM5" s="397"/>
      <c r="JPN5" s="397"/>
      <c r="JPO5" s="397"/>
      <c r="JPP5" s="397"/>
      <c r="JPQ5" s="397"/>
      <c r="JPR5" s="397"/>
      <c r="JPS5" s="397"/>
      <c r="JPT5" s="397"/>
      <c r="JPU5" s="397"/>
      <c r="JPV5" s="397"/>
      <c r="JPW5" s="397"/>
      <c r="JPX5" s="397"/>
      <c r="JPY5" s="397"/>
      <c r="JPZ5" s="397"/>
      <c r="JQA5" s="397"/>
      <c r="JQB5" s="397"/>
      <c r="JQC5" s="397"/>
      <c r="JQD5" s="397"/>
      <c r="JQE5" s="397"/>
      <c r="JQF5" s="397"/>
      <c r="JQG5" s="397"/>
      <c r="JQH5" s="397"/>
      <c r="JQI5" s="397"/>
      <c r="JQJ5" s="397"/>
      <c r="JQK5" s="397"/>
      <c r="JQL5" s="397"/>
      <c r="JQM5" s="397"/>
      <c r="JQN5" s="397"/>
      <c r="JQO5" s="397"/>
      <c r="JQP5" s="397"/>
      <c r="JQQ5" s="397"/>
      <c r="JQR5" s="397"/>
      <c r="JQS5" s="397"/>
      <c r="JQT5" s="397"/>
      <c r="JQU5" s="397"/>
      <c r="JQV5" s="397"/>
      <c r="JQW5" s="397"/>
      <c r="JQX5" s="397"/>
      <c r="JQY5" s="397"/>
      <c r="JQZ5" s="397"/>
      <c r="JRA5" s="397"/>
      <c r="JRB5" s="397"/>
      <c r="JRC5" s="397"/>
      <c r="JRD5" s="397"/>
      <c r="JRE5" s="397"/>
      <c r="JRF5" s="397"/>
      <c r="JRG5" s="397"/>
      <c r="JRH5" s="397"/>
      <c r="JRI5" s="397"/>
      <c r="JRJ5" s="397"/>
      <c r="JRK5" s="397"/>
      <c r="JRL5" s="397"/>
      <c r="JRM5" s="397"/>
      <c r="JRN5" s="397"/>
      <c r="JRO5" s="397"/>
      <c r="JRP5" s="397"/>
      <c r="JRQ5" s="397"/>
      <c r="JRR5" s="397"/>
      <c r="JRS5" s="397"/>
      <c r="JRT5" s="397"/>
      <c r="JRU5" s="397"/>
      <c r="JRV5" s="397"/>
      <c r="JRW5" s="397"/>
      <c r="JRX5" s="397"/>
      <c r="JRY5" s="397"/>
      <c r="JRZ5" s="397"/>
      <c r="JSA5" s="397"/>
      <c r="JSB5" s="397"/>
      <c r="JSC5" s="397"/>
      <c r="JSD5" s="397"/>
      <c r="JSE5" s="397"/>
      <c r="JSF5" s="397"/>
      <c r="JSG5" s="397"/>
      <c r="JSH5" s="397"/>
      <c r="JSI5" s="397"/>
      <c r="JSJ5" s="397"/>
      <c r="JSK5" s="397"/>
      <c r="JSL5" s="397"/>
      <c r="JSM5" s="397"/>
      <c r="JSN5" s="397"/>
      <c r="JSO5" s="397"/>
      <c r="JSP5" s="397"/>
      <c r="JSQ5" s="397"/>
      <c r="JSR5" s="397"/>
      <c r="JSS5" s="397"/>
      <c r="JST5" s="397"/>
      <c r="JSU5" s="397"/>
      <c r="JSV5" s="397"/>
      <c r="JSW5" s="397"/>
      <c r="JSX5" s="397"/>
      <c r="JSY5" s="397"/>
      <c r="JSZ5" s="397"/>
      <c r="JTA5" s="397"/>
      <c r="JTB5" s="397"/>
      <c r="JTC5" s="397"/>
      <c r="JTD5" s="397"/>
      <c r="JTE5" s="397"/>
      <c r="JTF5" s="397"/>
      <c r="JTG5" s="397"/>
      <c r="JTH5" s="397"/>
      <c r="JTI5" s="397"/>
      <c r="JTJ5" s="397"/>
      <c r="JTK5" s="397"/>
      <c r="JTL5" s="397"/>
      <c r="JTM5" s="397"/>
      <c r="JTN5" s="397"/>
      <c r="JTO5" s="397"/>
      <c r="JTP5" s="397"/>
      <c r="JTQ5" s="397"/>
      <c r="JTR5" s="397"/>
      <c r="JTS5" s="397"/>
      <c r="JTT5" s="397"/>
      <c r="JTU5" s="397"/>
      <c r="JTV5" s="397"/>
      <c r="JTW5" s="397"/>
      <c r="JTX5" s="397"/>
      <c r="JTY5" s="397"/>
      <c r="JTZ5" s="397"/>
      <c r="JUA5" s="397"/>
      <c r="JUB5" s="397"/>
      <c r="JUC5" s="397"/>
      <c r="JUD5" s="397"/>
      <c r="JUE5" s="397"/>
      <c r="JUF5" s="397"/>
      <c r="JUG5" s="397"/>
      <c r="JUH5" s="397"/>
      <c r="JUI5" s="397"/>
      <c r="JUJ5" s="397"/>
      <c r="JUK5" s="397"/>
      <c r="JUL5" s="397"/>
      <c r="JUM5" s="397"/>
      <c r="JUN5" s="397"/>
      <c r="JUO5" s="397"/>
      <c r="JUP5" s="397"/>
      <c r="JUQ5" s="397"/>
      <c r="JUR5" s="397"/>
      <c r="JUS5" s="397"/>
      <c r="JUT5" s="397"/>
      <c r="JUU5" s="397"/>
      <c r="JUV5" s="397"/>
      <c r="JUW5" s="397"/>
      <c r="JUX5" s="397"/>
      <c r="JUY5" s="397"/>
      <c r="JUZ5" s="397"/>
      <c r="JVA5" s="397"/>
      <c r="JVB5" s="397"/>
      <c r="JVC5" s="397"/>
      <c r="JVD5" s="397"/>
      <c r="JVE5" s="397"/>
      <c r="JVF5" s="397"/>
      <c r="JVG5" s="397"/>
      <c r="JVH5" s="397"/>
      <c r="JVI5" s="397"/>
      <c r="JVJ5" s="397"/>
      <c r="JVK5" s="397"/>
      <c r="JVL5" s="397"/>
      <c r="JVM5" s="397"/>
      <c r="JVN5" s="397"/>
      <c r="JVO5" s="397"/>
      <c r="JVP5" s="397"/>
      <c r="JVQ5" s="397"/>
      <c r="JVR5" s="397"/>
      <c r="JVS5" s="397"/>
      <c r="JVT5" s="397"/>
      <c r="JVU5" s="397"/>
      <c r="JVV5" s="397"/>
      <c r="JVW5" s="397"/>
      <c r="JVX5" s="397"/>
      <c r="JVY5" s="397"/>
      <c r="JVZ5" s="397"/>
      <c r="JWA5" s="397"/>
      <c r="JWB5" s="397"/>
      <c r="JWC5" s="397"/>
      <c r="JWD5" s="397"/>
      <c r="JWE5" s="397"/>
      <c r="JWF5" s="397"/>
      <c r="JWG5" s="397"/>
      <c r="JWH5" s="397"/>
      <c r="JWI5" s="397"/>
      <c r="JWJ5" s="397"/>
      <c r="JWK5" s="397"/>
      <c r="JWL5" s="397"/>
      <c r="JWM5" s="397"/>
      <c r="JWN5" s="397"/>
      <c r="JWO5" s="397"/>
      <c r="JWP5" s="397"/>
      <c r="JWQ5" s="397"/>
      <c r="JWR5" s="397"/>
      <c r="JWS5" s="397"/>
      <c r="JWT5" s="397"/>
      <c r="JWU5" s="397"/>
      <c r="JWV5" s="397"/>
      <c r="JWW5" s="397"/>
      <c r="JWX5" s="397"/>
      <c r="JWY5" s="397"/>
      <c r="JWZ5" s="397"/>
      <c r="JXA5" s="397"/>
      <c r="JXB5" s="397"/>
      <c r="JXC5" s="397"/>
      <c r="JXD5" s="397"/>
      <c r="JXE5" s="397"/>
      <c r="JXF5" s="397"/>
      <c r="JXG5" s="397"/>
      <c r="JXH5" s="397"/>
      <c r="JXI5" s="397"/>
      <c r="JXJ5" s="397"/>
      <c r="JXK5" s="397"/>
      <c r="JXL5" s="397"/>
      <c r="JXM5" s="397"/>
      <c r="JXN5" s="397"/>
      <c r="JXO5" s="397"/>
      <c r="JXP5" s="397"/>
      <c r="JXQ5" s="397"/>
      <c r="JXR5" s="397"/>
      <c r="JXS5" s="397"/>
      <c r="JXT5" s="397"/>
      <c r="JXU5" s="397"/>
      <c r="JXV5" s="397"/>
      <c r="JXW5" s="397"/>
      <c r="JXX5" s="397"/>
      <c r="JXY5" s="397"/>
      <c r="JXZ5" s="397"/>
      <c r="JYA5" s="397"/>
      <c r="JYB5" s="397"/>
      <c r="JYC5" s="397"/>
      <c r="JYD5" s="397"/>
      <c r="JYE5" s="397"/>
      <c r="JYF5" s="397"/>
      <c r="JYG5" s="397"/>
      <c r="JYH5" s="397"/>
      <c r="JYI5" s="397"/>
      <c r="JYJ5" s="397"/>
      <c r="JYK5" s="397"/>
      <c r="JYL5" s="397"/>
      <c r="JYM5" s="397"/>
      <c r="JYN5" s="397"/>
      <c r="JYO5" s="397"/>
      <c r="JYP5" s="397"/>
      <c r="JYQ5" s="397"/>
      <c r="JYR5" s="397"/>
      <c r="JYS5" s="397"/>
      <c r="JYT5" s="397"/>
      <c r="JYU5" s="397"/>
      <c r="JYV5" s="397"/>
      <c r="JYW5" s="397"/>
      <c r="JYX5" s="397"/>
      <c r="JYY5" s="397"/>
      <c r="JYZ5" s="397"/>
      <c r="JZA5" s="397"/>
      <c r="JZB5" s="397"/>
      <c r="JZC5" s="397"/>
      <c r="JZD5" s="397"/>
      <c r="JZE5" s="397"/>
      <c r="JZF5" s="397"/>
      <c r="JZG5" s="397"/>
      <c r="JZH5" s="397"/>
      <c r="JZI5" s="397"/>
      <c r="JZJ5" s="397"/>
      <c r="JZK5" s="397"/>
      <c r="JZL5" s="397"/>
      <c r="JZM5" s="397"/>
      <c r="JZN5" s="397"/>
      <c r="JZO5" s="397"/>
      <c r="JZP5" s="397"/>
      <c r="JZQ5" s="397"/>
      <c r="JZR5" s="397"/>
      <c r="JZS5" s="397"/>
      <c r="JZT5" s="397"/>
      <c r="JZU5" s="397"/>
      <c r="JZV5" s="397"/>
      <c r="JZW5" s="397"/>
      <c r="JZX5" s="397"/>
      <c r="JZY5" s="397"/>
      <c r="JZZ5" s="397"/>
      <c r="KAA5" s="397"/>
      <c r="KAB5" s="397"/>
      <c r="KAC5" s="397"/>
      <c r="KAD5" s="397"/>
      <c r="KAE5" s="397"/>
      <c r="KAF5" s="397"/>
      <c r="KAG5" s="397"/>
      <c r="KAH5" s="397"/>
      <c r="KAI5" s="397"/>
      <c r="KAJ5" s="397"/>
      <c r="KAK5" s="397"/>
      <c r="KAL5" s="397"/>
      <c r="KAM5" s="397"/>
      <c r="KAN5" s="397"/>
      <c r="KAO5" s="397"/>
      <c r="KAP5" s="397"/>
      <c r="KAQ5" s="397"/>
      <c r="KAR5" s="397"/>
      <c r="KAS5" s="397"/>
      <c r="KAT5" s="397"/>
      <c r="KAU5" s="397"/>
      <c r="KAV5" s="397"/>
      <c r="KAW5" s="397"/>
      <c r="KAX5" s="397"/>
      <c r="KAY5" s="397"/>
      <c r="KAZ5" s="397"/>
      <c r="KBA5" s="397"/>
      <c r="KBB5" s="397"/>
      <c r="KBC5" s="397"/>
      <c r="KBD5" s="397"/>
      <c r="KBE5" s="397"/>
      <c r="KBF5" s="397"/>
      <c r="KBG5" s="397"/>
      <c r="KBH5" s="397"/>
      <c r="KBI5" s="397"/>
      <c r="KBJ5" s="397"/>
      <c r="KBK5" s="397"/>
      <c r="KBL5" s="397"/>
      <c r="KBM5" s="397"/>
      <c r="KBN5" s="397"/>
      <c r="KBO5" s="397"/>
      <c r="KBP5" s="397"/>
      <c r="KBQ5" s="397"/>
      <c r="KBR5" s="397"/>
      <c r="KBS5" s="397"/>
      <c r="KBT5" s="397"/>
      <c r="KBU5" s="397"/>
      <c r="KBV5" s="397"/>
      <c r="KBW5" s="397"/>
      <c r="KBX5" s="397"/>
      <c r="KBY5" s="397"/>
      <c r="KBZ5" s="397"/>
      <c r="KCA5" s="397"/>
      <c r="KCB5" s="397"/>
      <c r="KCC5" s="397"/>
      <c r="KCD5" s="397"/>
      <c r="KCE5" s="397"/>
      <c r="KCF5" s="397"/>
      <c r="KCG5" s="397"/>
      <c r="KCH5" s="397"/>
      <c r="KCI5" s="397"/>
      <c r="KCJ5" s="397"/>
      <c r="KCK5" s="397"/>
      <c r="KCL5" s="397"/>
      <c r="KCM5" s="397"/>
      <c r="KCN5" s="397"/>
      <c r="KCO5" s="397"/>
      <c r="KCP5" s="397"/>
      <c r="KCQ5" s="397"/>
      <c r="KCR5" s="397"/>
      <c r="KCS5" s="397"/>
      <c r="KCT5" s="397"/>
      <c r="KCU5" s="397"/>
      <c r="KCV5" s="397"/>
      <c r="KCW5" s="397"/>
      <c r="KCX5" s="397"/>
      <c r="KCY5" s="397"/>
      <c r="KCZ5" s="397"/>
      <c r="KDA5" s="397"/>
      <c r="KDB5" s="397"/>
      <c r="KDC5" s="397"/>
      <c r="KDD5" s="397"/>
      <c r="KDE5" s="397"/>
      <c r="KDF5" s="397"/>
      <c r="KDG5" s="397"/>
      <c r="KDH5" s="397"/>
      <c r="KDI5" s="397"/>
      <c r="KDJ5" s="397"/>
      <c r="KDK5" s="397"/>
      <c r="KDL5" s="397"/>
      <c r="KDM5" s="397"/>
      <c r="KDN5" s="397"/>
      <c r="KDO5" s="397"/>
      <c r="KDP5" s="397"/>
      <c r="KDQ5" s="397"/>
      <c r="KDR5" s="397"/>
      <c r="KDS5" s="397"/>
      <c r="KDT5" s="397"/>
      <c r="KDU5" s="397"/>
      <c r="KDV5" s="397"/>
      <c r="KDW5" s="397"/>
      <c r="KDX5" s="397"/>
      <c r="KDY5" s="397"/>
      <c r="KDZ5" s="397"/>
      <c r="KEA5" s="397"/>
      <c r="KEB5" s="397"/>
      <c r="KEC5" s="397"/>
      <c r="KED5" s="397"/>
      <c r="KEE5" s="397"/>
      <c r="KEF5" s="397"/>
      <c r="KEG5" s="397"/>
      <c r="KEH5" s="397"/>
      <c r="KEI5" s="397"/>
      <c r="KEJ5" s="397"/>
      <c r="KEK5" s="397"/>
      <c r="KEL5" s="397"/>
      <c r="KEM5" s="397"/>
      <c r="KEN5" s="397"/>
      <c r="KEO5" s="397"/>
      <c r="KEP5" s="397"/>
      <c r="KEQ5" s="397"/>
      <c r="KER5" s="397"/>
      <c r="KES5" s="397"/>
      <c r="KET5" s="397"/>
      <c r="KEU5" s="397"/>
      <c r="KEV5" s="397"/>
      <c r="KEW5" s="397"/>
      <c r="KEX5" s="397"/>
      <c r="KEY5" s="397"/>
      <c r="KEZ5" s="397"/>
      <c r="KFA5" s="397"/>
      <c r="KFB5" s="397"/>
      <c r="KFC5" s="397"/>
      <c r="KFD5" s="397"/>
      <c r="KFE5" s="397"/>
      <c r="KFF5" s="397"/>
      <c r="KFG5" s="397"/>
      <c r="KFH5" s="397"/>
      <c r="KFI5" s="397"/>
      <c r="KFJ5" s="397"/>
      <c r="KFK5" s="397"/>
      <c r="KFL5" s="397"/>
      <c r="KFM5" s="397"/>
      <c r="KFN5" s="397"/>
      <c r="KFO5" s="397"/>
      <c r="KFP5" s="397"/>
      <c r="KFQ5" s="397"/>
      <c r="KFR5" s="397"/>
      <c r="KFS5" s="397"/>
      <c r="KFT5" s="397"/>
      <c r="KFU5" s="397"/>
      <c r="KFV5" s="397"/>
      <c r="KFW5" s="397"/>
      <c r="KFX5" s="397"/>
      <c r="KFY5" s="397"/>
      <c r="KFZ5" s="397"/>
      <c r="KGA5" s="397"/>
      <c r="KGB5" s="397"/>
      <c r="KGC5" s="397"/>
      <c r="KGD5" s="397"/>
      <c r="KGE5" s="397"/>
      <c r="KGF5" s="397"/>
      <c r="KGG5" s="397"/>
      <c r="KGH5" s="397"/>
      <c r="KGI5" s="397"/>
      <c r="KGJ5" s="397"/>
      <c r="KGK5" s="397"/>
      <c r="KGL5" s="397"/>
      <c r="KGM5" s="397"/>
      <c r="KGN5" s="397"/>
      <c r="KGO5" s="397"/>
      <c r="KGP5" s="397"/>
      <c r="KGQ5" s="397"/>
      <c r="KGR5" s="397"/>
      <c r="KGS5" s="397"/>
      <c r="KGT5" s="397"/>
      <c r="KGU5" s="397"/>
      <c r="KGV5" s="397"/>
      <c r="KGW5" s="397"/>
      <c r="KGX5" s="397"/>
      <c r="KGY5" s="397"/>
      <c r="KGZ5" s="397"/>
      <c r="KHA5" s="397"/>
      <c r="KHB5" s="397"/>
      <c r="KHC5" s="397"/>
      <c r="KHD5" s="397"/>
      <c r="KHE5" s="397"/>
      <c r="KHF5" s="397"/>
      <c r="KHG5" s="397"/>
      <c r="KHH5" s="397"/>
      <c r="KHI5" s="397"/>
      <c r="KHJ5" s="397"/>
      <c r="KHK5" s="397"/>
      <c r="KHL5" s="397"/>
      <c r="KHM5" s="397"/>
      <c r="KHN5" s="397"/>
      <c r="KHO5" s="397"/>
      <c r="KHP5" s="397"/>
      <c r="KHQ5" s="397"/>
      <c r="KHR5" s="397"/>
      <c r="KHS5" s="397"/>
      <c r="KHT5" s="397"/>
      <c r="KHU5" s="397"/>
      <c r="KHV5" s="397"/>
      <c r="KHW5" s="397"/>
      <c r="KHX5" s="397"/>
      <c r="KHY5" s="397"/>
      <c r="KHZ5" s="397"/>
      <c r="KIA5" s="397"/>
      <c r="KIB5" s="397"/>
      <c r="KIC5" s="397"/>
      <c r="KID5" s="397"/>
      <c r="KIE5" s="397"/>
      <c r="KIF5" s="397"/>
      <c r="KIG5" s="397"/>
      <c r="KIH5" s="397"/>
      <c r="KII5" s="397"/>
      <c r="KIJ5" s="397"/>
      <c r="KIK5" s="397"/>
      <c r="KIL5" s="397"/>
      <c r="KIM5" s="397"/>
      <c r="KIN5" s="397"/>
      <c r="KIO5" s="397"/>
      <c r="KIP5" s="397"/>
      <c r="KIQ5" s="397"/>
      <c r="KIR5" s="397"/>
      <c r="KIS5" s="397"/>
      <c r="KIT5" s="397"/>
      <c r="KIU5" s="397"/>
      <c r="KIV5" s="397"/>
      <c r="KIW5" s="397"/>
      <c r="KIX5" s="397"/>
      <c r="KIY5" s="397"/>
      <c r="KIZ5" s="397"/>
      <c r="KJA5" s="397"/>
      <c r="KJB5" s="397"/>
      <c r="KJC5" s="397"/>
      <c r="KJD5" s="397"/>
      <c r="KJE5" s="397"/>
      <c r="KJF5" s="397"/>
      <c r="KJG5" s="397"/>
      <c r="KJH5" s="397"/>
      <c r="KJI5" s="397"/>
      <c r="KJJ5" s="397"/>
      <c r="KJK5" s="397"/>
      <c r="KJL5" s="397"/>
      <c r="KJM5" s="397"/>
      <c r="KJN5" s="397"/>
      <c r="KJO5" s="397"/>
      <c r="KJP5" s="397"/>
      <c r="KJQ5" s="397"/>
      <c r="KJR5" s="397"/>
      <c r="KJS5" s="397"/>
      <c r="KJT5" s="397"/>
      <c r="KJU5" s="397"/>
      <c r="KJV5" s="397"/>
      <c r="KJW5" s="397"/>
      <c r="KJX5" s="397"/>
      <c r="KJY5" s="397"/>
      <c r="KJZ5" s="397"/>
      <c r="KKA5" s="397"/>
      <c r="KKB5" s="397"/>
      <c r="KKC5" s="397"/>
      <c r="KKD5" s="397"/>
      <c r="KKE5" s="397"/>
      <c r="KKF5" s="397"/>
      <c r="KKG5" s="397"/>
      <c r="KKH5" s="397"/>
      <c r="KKI5" s="397"/>
      <c r="KKJ5" s="397"/>
      <c r="KKK5" s="397"/>
      <c r="KKL5" s="397"/>
      <c r="KKM5" s="397"/>
      <c r="KKN5" s="397"/>
      <c r="KKO5" s="397"/>
      <c r="KKP5" s="397"/>
      <c r="KKQ5" s="397"/>
      <c r="KKR5" s="397"/>
      <c r="KKS5" s="397"/>
      <c r="KKT5" s="397"/>
      <c r="KKU5" s="397"/>
      <c r="KKV5" s="397"/>
      <c r="KKW5" s="397"/>
      <c r="KKX5" s="397"/>
      <c r="KKY5" s="397"/>
      <c r="KKZ5" s="397"/>
      <c r="KLA5" s="397"/>
      <c r="KLB5" s="397"/>
      <c r="KLC5" s="397"/>
      <c r="KLD5" s="397"/>
      <c r="KLE5" s="397"/>
      <c r="KLF5" s="397"/>
      <c r="KLG5" s="397"/>
      <c r="KLH5" s="397"/>
      <c r="KLI5" s="397"/>
      <c r="KLJ5" s="397"/>
      <c r="KLK5" s="397"/>
      <c r="KLL5" s="397"/>
      <c r="KLM5" s="397"/>
      <c r="KLN5" s="397"/>
      <c r="KLO5" s="397"/>
      <c r="KLP5" s="397"/>
      <c r="KLQ5" s="397"/>
      <c r="KLR5" s="397"/>
      <c r="KLS5" s="397"/>
      <c r="KLT5" s="397"/>
      <c r="KLU5" s="397"/>
      <c r="KLV5" s="397"/>
      <c r="KLW5" s="397"/>
      <c r="KLX5" s="397"/>
      <c r="KLY5" s="397"/>
      <c r="KLZ5" s="397"/>
      <c r="KMA5" s="397"/>
      <c r="KMB5" s="397"/>
      <c r="KMC5" s="397"/>
      <c r="KMD5" s="397"/>
      <c r="KME5" s="397"/>
      <c r="KMF5" s="397"/>
      <c r="KMG5" s="397"/>
      <c r="KMH5" s="397"/>
      <c r="KMI5" s="397"/>
      <c r="KMJ5" s="397"/>
      <c r="KMK5" s="397"/>
      <c r="KML5" s="397"/>
      <c r="KMM5" s="397"/>
      <c r="KMN5" s="397"/>
      <c r="KMO5" s="397"/>
      <c r="KMP5" s="397"/>
      <c r="KMQ5" s="397"/>
      <c r="KMR5" s="397"/>
      <c r="KMS5" s="397"/>
      <c r="KMT5" s="397"/>
      <c r="KMU5" s="397"/>
      <c r="KMV5" s="397"/>
      <c r="KMW5" s="397"/>
      <c r="KMX5" s="397"/>
      <c r="KMY5" s="397"/>
      <c r="KMZ5" s="397"/>
      <c r="KNA5" s="397"/>
      <c r="KNB5" s="397"/>
      <c r="KNC5" s="397"/>
      <c r="KND5" s="397"/>
      <c r="KNE5" s="397"/>
      <c r="KNF5" s="397"/>
      <c r="KNG5" s="397"/>
      <c r="KNH5" s="397"/>
      <c r="KNI5" s="397"/>
      <c r="KNJ5" s="397"/>
      <c r="KNK5" s="397"/>
      <c r="KNL5" s="397"/>
      <c r="KNM5" s="397"/>
      <c r="KNN5" s="397"/>
      <c r="KNO5" s="397"/>
      <c r="KNP5" s="397"/>
      <c r="KNQ5" s="397"/>
      <c r="KNR5" s="397"/>
      <c r="KNS5" s="397"/>
      <c r="KNT5" s="397"/>
      <c r="KNU5" s="397"/>
      <c r="KNV5" s="397"/>
      <c r="KNW5" s="397"/>
      <c r="KNX5" s="397"/>
      <c r="KNY5" s="397"/>
      <c r="KNZ5" s="397"/>
      <c r="KOA5" s="397"/>
      <c r="KOB5" s="397"/>
      <c r="KOC5" s="397"/>
      <c r="KOD5" s="397"/>
      <c r="KOE5" s="397"/>
      <c r="KOF5" s="397"/>
      <c r="KOG5" s="397"/>
      <c r="KOH5" s="397"/>
      <c r="KOI5" s="397"/>
      <c r="KOJ5" s="397"/>
      <c r="KOK5" s="397"/>
      <c r="KOL5" s="397"/>
      <c r="KOM5" s="397"/>
      <c r="KON5" s="397"/>
      <c r="KOO5" s="397"/>
      <c r="KOP5" s="397"/>
      <c r="KOQ5" s="397"/>
      <c r="KOR5" s="397"/>
      <c r="KOS5" s="397"/>
      <c r="KOT5" s="397"/>
      <c r="KOU5" s="397"/>
      <c r="KOV5" s="397"/>
      <c r="KOW5" s="397"/>
      <c r="KOX5" s="397"/>
      <c r="KOY5" s="397"/>
      <c r="KOZ5" s="397"/>
      <c r="KPA5" s="397"/>
      <c r="KPB5" s="397"/>
      <c r="KPC5" s="397"/>
      <c r="KPD5" s="397"/>
      <c r="KPE5" s="397"/>
      <c r="KPF5" s="397"/>
      <c r="KPG5" s="397"/>
      <c r="KPH5" s="397"/>
      <c r="KPI5" s="397"/>
      <c r="KPJ5" s="397"/>
      <c r="KPK5" s="397"/>
      <c r="KPL5" s="397"/>
      <c r="KPM5" s="397"/>
      <c r="KPN5" s="397"/>
      <c r="KPO5" s="397"/>
      <c r="KPP5" s="397"/>
      <c r="KPQ5" s="397"/>
      <c r="KPR5" s="397"/>
      <c r="KPS5" s="397"/>
      <c r="KPT5" s="397"/>
      <c r="KPU5" s="397"/>
      <c r="KPV5" s="397"/>
      <c r="KPW5" s="397"/>
      <c r="KPX5" s="397"/>
      <c r="KPY5" s="397"/>
      <c r="KPZ5" s="397"/>
      <c r="KQA5" s="397"/>
      <c r="KQB5" s="397"/>
      <c r="KQC5" s="397"/>
      <c r="KQD5" s="397"/>
      <c r="KQE5" s="397"/>
      <c r="KQF5" s="397"/>
      <c r="KQG5" s="397"/>
      <c r="KQH5" s="397"/>
      <c r="KQI5" s="397"/>
      <c r="KQJ5" s="397"/>
      <c r="KQK5" s="397"/>
      <c r="KQL5" s="397"/>
      <c r="KQM5" s="397"/>
      <c r="KQN5" s="397"/>
      <c r="KQO5" s="397"/>
      <c r="KQP5" s="397"/>
      <c r="KQQ5" s="397"/>
      <c r="KQR5" s="397"/>
      <c r="KQS5" s="397"/>
      <c r="KQT5" s="397"/>
      <c r="KQU5" s="397"/>
      <c r="KQV5" s="397"/>
      <c r="KQW5" s="397"/>
      <c r="KQX5" s="397"/>
      <c r="KQY5" s="397"/>
      <c r="KQZ5" s="397"/>
      <c r="KRA5" s="397"/>
      <c r="KRB5" s="397"/>
      <c r="KRC5" s="397"/>
      <c r="KRD5" s="397"/>
      <c r="KRE5" s="397"/>
      <c r="KRF5" s="397"/>
      <c r="KRG5" s="397"/>
      <c r="KRH5" s="397"/>
      <c r="KRI5" s="397"/>
      <c r="KRJ5" s="397"/>
      <c r="KRK5" s="397"/>
      <c r="KRL5" s="397"/>
      <c r="KRM5" s="397"/>
      <c r="KRN5" s="397"/>
      <c r="KRO5" s="397"/>
      <c r="KRP5" s="397"/>
      <c r="KRQ5" s="397"/>
      <c r="KRR5" s="397"/>
      <c r="KRS5" s="397"/>
      <c r="KRT5" s="397"/>
      <c r="KRU5" s="397"/>
      <c r="KRV5" s="397"/>
      <c r="KRW5" s="397"/>
      <c r="KRX5" s="397"/>
      <c r="KRY5" s="397"/>
      <c r="KRZ5" s="397"/>
      <c r="KSA5" s="397"/>
      <c r="KSB5" s="397"/>
      <c r="KSC5" s="397"/>
      <c r="KSD5" s="397"/>
      <c r="KSE5" s="397"/>
      <c r="KSF5" s="397"/>
      <c r="KSG5" s="397"/>
      <c r="KSH5" s="397"/>
      <c r="KSI5" s="397"/>
      <c r="KSJ5" s="397"/>
      <c r="KSK5" s="397"/>
      <c r="KSL5" s="397"/>
      <c r="KSM5" s="397"/>
      <c r="KSN5" s="397"/>
      <c r="KSO5" s="397"/>
      <c r="KSP5" s="397"/>
      <c r="KSQ5" s="397"/>
      <c r="KSR5" s="397"/>
      <c r="KSS5" s="397"/>
      <c r="KST5" s="397"/>
      <c r="KSU5" s="397"/>
      <c r="KSV5" s="397"/>
      <c r="KSW5" s="397"/>
      <c r="KSX5" s="397"/>
      <c r="KSY5" s="397"/>
      <c r="KSZ5" s="397"/>
      <c r="KTA5" s="397"/>
      <c r="KTB5" s="397"/>
      <c r="KTC5" s="397"/>
      <c r="KTD5" s="397"/>
      <c r="KTE5" s="397"/>
      <c r="KTF5" s="397"/>
      <c r="KTG5" s="397"/>
      <c r="KTH5" s="397"/>
      <c r="KTI5" s="397"/>
      <c r="KTJ5" s="397"/>
      <c r="KTK5" s="397"/>
      <c r="KTL5" s="397"/>
      <c r="KTM5" s="397"/>
      <c r="KTN5" s="397"/>
      <c r="KTO5" s="397"/>
      <c r="KTP5" s="397"/>
      <c r="KTQ5" s="397"/>
      <c r="KTR5" s="397"/>
      <c r="KTS5" s="397"/>
      <c r="KTT5" s="397"/>
      <c r="KTU5" s="397"/>
      <c r="KTV5" s="397"/>
      <c r="KTW5" s="397"/>
      <c r="KTX5" s="397"/>
      <c r="KTY5" s="397"/>
      <c r="KTZ5" s="397"/>
      <c r="KUA5" s="397"/>
      <c r="KUB5" s="397"/>
      <c r="KUC5" s="397"/>
      <c r="KUD5" s="397"/>
      <c r="KUE5" s="397"/>
      <c r="KUF5" s="397"/>
      <c r="KUG5" s="397"/>
      <c r="KUH5" s="397"/>
      <c r="KUI5" s="397"/>
      <c r="KUJ5" s="397"/>
      <c r="KUK5" s="397"/>
      <c r="KUL5" s="397"/>
      <c r="KUM5" s="397"/>
      <c r="KUN5" s="397"/>
      <c r="KUO5" s="397"/>
      <c r="KUP5" s="397"/>
      <c r="KUQ5" s="397"/>
      <c r="KUR5" s="397"/>
      <c r="KUS5" s="397"/>
      <c r="KUT5" s="397"/>
      <c r="KUU5" s="397"/>
      <c r="KUV5" s="397"/>
      <c r="KUW5" s="397"/>
      <c r="KUX5" s="397"/>
      <c r="KUY5" s="397"/>
      <c r="KUZ5" s="397"/>
      <c r="KVA5" s="397"/>
      <c r="KVB5" s="397"/>
      <c r="KVC5" s="397"/>
      <c r="KVD5" s="397"/>
      <c r="KVE5" s="397"/>
      <c r="KVF5" s="397"/>
      <c r="KVG5" s="397"/>
      <c r="KVH5" s="397"/>
      <c r="KVI5" s="397"/>
      <c r="KVJ5" s="397"/>
      <c r="KVK5" s="397"/>
      <c r="KVL5" s="397"/>
      <c r="KVM5" s="397"/>
      <c r="KVN5" s="397"/>
      <c r="KVO5" s="397"/>
      <c r="KVP5" s="397"/>
      <c r="KVQ5" s="397"/>
      <c r="KVR5" s="397"/>
      <c r="KVS5" s="397"/>
      <c r="KVT5" s="397"/>
      <c r="KVU5" s="397"/>
      <c r="KVV5" s="397"/>
      <c r="KVW5" s="397"/>
      <c r="KVX5" s="397"/>
      <c r="KVY5" s="397"/>
      <c r="KVZ5" s="397"/>
      <c r="KWA5" s="397"/>
      <c r="KWB5" s="397"/>
      <c r="KWC5" s="397"/>
      <c r="KWD5" s="397"/>
      <c r="KWE5" s="397"/>
      <c r="KWF5" s="397"/>
      <c r="KWG5" s="397"/>
      <c r="KWH5" s="397"/>
      <c r="KWI5" s="397"/>
      <c r="KWJ5" s="397"/>
      <c r="KWK5" s="397"/>
      <c r="KWL5" s="397"/>
      <c r="KWM5" s="397"/>
      <c r="KWN5" s="397"/>
      <c r="KWO5" s="397"/>
      <c r="KWP5" s="397"/>
      <c r="KWQ5" s="397"/>
      <c r="KWR5" s="397"/>
      <c r="KWS5" s="397"/>
      <c r="KWT5" s="397"/>
      <c r="KWU5" s="397"/>
      <c r="KWV5" s="397"/>
      <c r="KWW5" s="397"/>
      <c r="KWX5" s="397"/>
      <c r="KWY5" s="397"/>
      <c r="KWZ5" s="397"/>
      <c r="KXA5" s="397"/>
      <c r="KXB5" s="397"/>
      <c r="KXC5" s="397"/>
      <c r="KXD5" s="397"/>
      <c r="KXE5" s="397"/>
      <c r="KXF5" s="397"/>
      <c r="KXG5" s="397"/>
      <c r="KXH5" s="397"/>
      <c r="KXI5" s="397"/>
      <c r="KXJ5" s="397"/>
      <c r="KXK5" s="397"/>
      <c r="KXL5" s="397"/>
      <c r="KXM5" s="397"/>
      <c r="KXN5" s="397"/>
      <c r="KXO5" s="397"/>
      <c r="KXP5" s="397"/>
      <c r="KXQ5" s="397"/>
      <c r="KXR5" s="397"/>
      <c r="KXS5" s="397"/>
      <c r="KXT5" s="397"/>
      <c r="KXU5" s="397"/>
      <c r="KXV5" s="397"/>
      <c r="KXW5" s="397"/>
      <c r="KXX5" s="397"/>
      <c r="KXY5" s="397"/>
      <c r="KXZ5" s="397"/>
      <c r="KYA5" s="397"/>
      <c r="KYB5" s="397"/>
      <c r="KYC5" s="397"/>
      <c r="KYD5" s="397"/>
      <c r="KYE5" s="397"/>
      <c r="KYF5" s="397"/>
      <c r="KYG5" s="397"/>
      <c r="KYH5" s="397"/>
      <c r="KYI5" s="397"/>
      <c r="KYJ5" s="397"/>
      <c r="KYK5" s="397"/>
      <c r="KYL5" s="397"/>
      <c r="KYM5" s="397"/>
      <c r="KYN5" s="397"/>
      <c r="KYO5" s="397"/>
      <c r="KYP5" s="397"/>
      <c r="KYQ5" s="397"/>
      <c r="KYR5" s="397"/>
      <c r="KYS5" s="397"/>
      <c r="KYT5" s="397"/>
      <c r="KYU5" s="397"/>
      <c r="KYV5" s="397"/>
      <c r="KYW5" s="397"/>
      <c r="KYX5" s="397"/>
      <c r="KYY5" s="397"/>
      <c r="KYZ5" s="397"/>
      <c r="KZA5" s="397"/>
      <c r="KZB5" s="397"/>
      <c r="KZC5" s="397"/>
      <c r="KZD5" s="397"/>
      <c r="KZE5" s="397"/>
      <c r="KZF5" s="397"/>
      <c r="KZG5" s="397"/>
      <c r="KZH5" s="397"/>
      <c r="KZI5" s="397"/>
      <c r="KZJ5" s="397"/>
      <c r="KZK5" s="397"/>
      <c r="KZL5" s="397"/>
      <c r="KZM5" s="397"/>
      <c r="KZN5" s="397"/>
      <c r="KZO5" s="397"/>
      <c r="KZP5" s="397"/>
      <c r="KZQ5" s="397"/>
      <c r="KZR5" s="397"/>
      <c r="KZS5" s="397"/>
      <c r="KZT5" s="397"/>
      <c r="KZU5" s="397"/>
      <c r="KZV5" s="397"/>
      <c r="KZW5" s="397"/>
      <c r="KZX5" s="397"/>
      <c r="KZY5" s="397"/>
      <c r="KZZ5" s="397"/>
      <c r="LAA5" s="397"/>
      <c r="LAB5" s="397"/>
      <c r="LAC5" s="397"/>
      <c r="LAD5" s="397"/>
      <c r="LAE5" s="397"/>
      <c r="LAF5" s="397"/>
      <c r="LAG5" s="397"/>
      <c r="LAH5" s="397"/>
      <c r="LAI5" s="397"/>
      <c r="LAJ5" s="397"/>
      <c r="LAK5" s="397"/>
      <c r="LAL5" s="397"/>
      <c r="LAM5" s="397"/>
      <c r="LAN5" s="397"/>
      <c r="LAO5" s="397"/>
      <c r="LAP5" s="397"/>
      <c r="LAQ5" s="397"/>
      <c r="LAR5" s="397"/>
      <c r="LAS5" s="397"/>
      <c r="LAT5" s="397"/>
      <c r="LAU5" s="397"/>
      <c r="LAV5" s="397"/>
      <c r="LAW5" s="397"/>
      <c r="LAX5" s="397"/>
      <c r="LAY5" s="397"/>
      <c r="LAZ5" s="397"/>
      <c r="LBA5" s="397"/>
      <c r="LBB5" s="397"/>
      <c r="LBC5" s="397"/>
      <c r="LBD5" s="397"/>
      <c r="LBE5" s="397"/>
      <c r="LBF5" s="397"/>
      <c r="LBG5" s="397"/>
      <c r="LBH5" s="397"/>
      <c r="LBI5" s="397"/>
      <c r="LBJ5" s="397"/>
      <c r="LBK5" s="397"/>
      <c r="LBL5" s="397"/>
      <c r="LBM5" s="397"/>
      <c r="LBN5" s="397"/>
      <c r="LBO5" s="397"/>
      <c r="LBP5" s="397"/>
      <c r="LBQ5" s="397"/>
      <c r="LBR5" s="397"/>
      <c r="LBS5" s="397"/>
      <c r="LBT5" s="397"/>
      <c r="LBU5" s="397"/>
      <c r="LBV5" s="397"/>
      <c r="LBW5" s="397"/>
      <c r="LBX5" s="397"/>
      <c r="LBY5" s="397"/>
      <c r="LBZ5" s="397"/>
      <c r="LCA5" s="397"/>
      <c r="LCB5" s="397"/>
      <c r="LCC5" s="397"/>
      <c r="LCD5" s="397"/>
      <c r="LCE5" s="397"/>
      <c r="LCF5" s="397"/>
      <c r="LCG5" s="397"/>
      <c r="LCH5" s="397"/>
      <c r="LCI5" s="397"/>
      <c r="LCJ5" s="397"/>
      <c r="LCK5" s="397"/>
      <c r="LCL5" s="397"/>
      <c r="LCM5" s="397"/>
      <c r="LCN5" s="397"/>
      <c r="LCO5" s="397"/>
      <c r="LCP5" s="397"/>
      <c r="LCQ5" s="397"/>
      <c r="LCR5" s="397"/>
      <c r="LCS5" s="397"/>
      <c r="LCT5" s="397"/>
      <c r="LCU5" s="397"/>
      <c r="LCV5" s="397"/>
      <c r="LCW5" s="397"/>
      <c r="LCX5" s="397"/>
      <c r="LCY5" s="397"/>
      <c r="LCZ5" s="397"/>
      <c r="LDA5" s="397"/>
      <c r="LDB5" s="397"/>
      <c r="LDC5" s="397"/>
      <c r="LDD5" s="397"/>
      <c r="LDE5" s="397"/>
      <c r="LDF5" s="397"/>
      <c r="LDG5" s="397"/>
      <c r="LDH5" s="397"/>
      <c r="LDI5" s="397"/>
      <c r="LDJ5" s="397"/>
      <c r="LDK5" s="397"/>
      <c r="LDL5" s="397"/>
      <c r="LDM5" s="397"/>
      <c r="LDN5" s="397"/>
      <c r="LDO5" s="397"/>
      <c r="LDP5" s="397"/>
      <c r="LDQ5" s="397"/>
      <c r="LDR5" s="397"/>
      <c r="LDS5" s="397"/>
      <c r="LDT5" s="397"/>
      <c r="LDU5" s="397"/>
      <c r="LDV5" s="397"/>
      <c r="LDW5" s="397"/>
      <c r="LDX5" s="397"/>
      <c r="LDY5" s="397"/>
      <c r="LDZ5" s="397"/>
      <c r="LEA5" s="397"/>
      <c r="LEB5" s="397"/>
      <c r="LEC5" s="397"/>
      <c r="LED5" s="397"/>
      <c r="LEE5" s="397"/>
      <c r="LEF5" s="397"/>
      <c r="LEG5" s="397"/>
      <c r="LEH5" s="397"/>
      <c r="LEI5" s="397"/>
      <c r="LEJ5" s="397"/>
      <c r="LEK5" s="397"/>
      <c r="LEL5" s="397"/>
      <c r="LEM5" s="397"/>
      <c r="LEN5" s="397"/>
      <c r="LEO5" s="397"/>
      <c r="LEP5" s="397"/>
      <c r="LEQ5" s="397"/>
      <c r="LER5" s="397"/>
      <c r="LES5" s="397"/>
      <c r="LET5" s="397"/>
      <c r="LEU5" s="397"/>
      <c r="LEV5" s="397"/>
      <c r="LEW5" s="397"/>
      <c r="LEX5" s="397"/>
      <c r="LEY5" s="397"/>
      <c r="LEZ5" s="397"/>
      <c r="LFA5" s="397"/>
      <c r="LFB5" s="397"/>
      <c r="LFC5" s="397"/>
      <c r="LFD5" s="397"/>
      <c r="LFE5" s="397"/>
      <c r="LFF5" s="397"/>
      <c r="LFG5" s="397"/>
      <c r="LFH5" s="397"/>
      <c r="LFI5" s="397"/>
      <c r="LFJ5" s="397"/>
      <c r="LFK5" s="397"/>
      <c r="LFL5" s="397"/>
      <c r="LFM5" s="397"/>
      <c r="LFN5" s="397"/>
      <c r="LFO5" s="397"/>
      <c r="LFP5" s="397"/>
      <c r="LFQ5" s="397"/>
      <c r="LFR5" s="397"/>
      <c r="LFS5" s="397"/>
      <c r="LFT5" s="397"/>
      <c r="LFU5" s="397"/>
      <c r="LFV5" s="397"/>
      <c r="LFW5" s="397"/>
      <c r="LFX5" s="397"/>
      <c r="LFY5" s="397"/>
      <c r="LFZ5" s="397"/>
      <c r="LGA5" s="397"/>
      <c r="LGB5" s="397"/>
      <c r="LGC5" s="397"/>
      <c r="LGD5" s="397"/>
      <c r="LGE5" s="397"/>
      <c r="LGF5" s="397"/>
      <c r="LGG5" s="397"/>
      <c r="LGH5" s="397"/>
      <c r="LGI5" s="397"/>
      <c r="LGJ5" s="397"/>
      <c r="LGK5" s="397"/>
      <c r="LGL5" s="397"/>
      <c r="LGM5" s="397"/>
      <c r="LGN5" s="397"/>
      <c r="LGO5" s="397"/>
      <c r="LGP5" s="397"/>
      <c r="LGQ5" s="397"/>
      <c r="LGR5" s="397"/>
      <c r="LGS5" s="397"/>
      <c r="LGT5" s="397"/>
      <c r="LGU5" s="397"/>
      <c r="LGV5" s="397"/>
      <c r="LGW5" s="397"/>
      <c r="LGX5" s="397"/>
      <c r="LGY5" s="397"/>
      <c r="LGZ5" s="397"/>
      <c r="LHA5" s="397"/>
      <c r="LHB5" s="397"/>
      <c r="LHC5" s="397"/>
      <c r="LHD5" s="397"/>
      <c r="LHE5" s="397"/>
      <c r="LHF5" s="397"/>
      <c r="LHG5" s="397"/>
      <c r="LHH5" s="397"/>
      <c r="LHI5" s="397"/>
      <c r="LHJ5" s="397"/>
      <c r="LHK5" s="397"/>
      <c r="LHL5" s="397"/>
      <c r="LHM5" s="397"/>
      <c r="LHN5" s="397"/>
      <c r="LHO5" s="397"/>
      <c r="LHP5" s="397"/>
      <c r="LHQ5" s="397"/>
      <c r="LHR5" s="397"/>
      <c r="LHS5" s="397"/>
      <c r="LHT5" s="397"/>
      <c r="LHU5" s="397"/>
      <c r="LHV5" s="397"/>
      <c r="LHW5" s="397"/>
      <c r="LHX5" s="397"/>
      <c r="LHY5" s="397"/>
      <c r="LHZ5" s="397"/>
      <c r="LIA5" s="397"/>
      <c r="LIB5" s="397"/>
      <c r="LIC5" s="397"/>
      <c r="LID5" s="397"/>
      <c r="LIE5" s="397"/>
      <c r="LIF5" s="397"/>
      <c r="LIG5" s="397"/>
      <c r="LIH5" s="397"/>
      <c r="LII5" s="397"/>
      <c r="LIJ5" s="397"/>
      <c r="LIK5" s="397"/>
      <c r="LIL5" s="397"/>
      <c r="LIM5" s="397"/>
      <c r="LIN5" s="397"/>
      <c r="LIO5" s="397"/>
      <c r="LIP5" s="397"/>
      <c r="LIQ5" s="397"/>
      <c r="LIR5" s="397"/>
      <c r="LIS5" s="397"/>
      <c r="LIT5" s="397"/>
      <c r="LIU5" s="397"/>
      <c r="LIV5" s="397"/>
      <c r="LIW5" s="397"/>
      <c r="LIX5" s="397"/>
      <c r="LIY5" s="397"/>
      <c r="LIZ5" s="397"/>
      <c r="LJA5" s="397"/>
      <c r="LJB5" s="397"/>
      <c r="LJC5" s="397"/>
      <c r="LJD5" s="397"/>
      <c r="LJE5" s="397"/>
      <c r="LJF5" s="397"/>
      <c r="LJG5" s="397"/>
      <c r="LJH5" s="397"/>
      <c r="LJI5" s="397"/>
      <c r="LJJ5" s="397"/>
      <c r="LJK5" s="397"/>
      <c r="LJL5" s="397"/>
      <c r="LJM5" s="397"/>
      <c r="LJN5" s="397"/>
      <c r="LJO5" s="397"/>
      <c r="LJP5" s="397"/>
      <c r="LJQ5" s="397"/>
      <c r="LJR5" s="397"/>
      <c r="LJS5" s="397"/>
      <c r="LJT5" s="397"/>
      <c r="LJU5" s="397"/>
      <c r="LJV5" s="397"/>
      <c r="LJW5" s="397"/>
      <c r="LJX5" s="397"/>
      <c r="LJY5" s="397"/>
      <c r="LJZ5" s="397"/>
      <c r="LKA5" s="397"/>
      <c r="LKB5" s="397"/>
      <c r="LKC5" s="397"/>
      <c r="LKD5" s="397"/>
      <c r="LKE5" s="397"/>
      <c r="LKF5" s="397"/>
      <c r="LKG5" s="397"/>
      <c r="LKH5" s="397"/>
      <c r="LKI5" s="397"/>
      <c r="LKJ5" s="397"/>
      <c r="LKK5" s="397"/>
      <c r="LKL5" s="397"/>
      <c r="LKM5" s="397"/>
      <c r="LKN5" s="397"/>
      <c r="LKO5" s="397"/>
      <c r="LKP5" s="397"/>
      <c r="LKQ5" s="397"/>
      <c r="LKR5" s="397"/>
      <c r="LKS5" s="397"/>
      <c r="LKT5" s="397"/>
      <c r="LKU5" s="397"/>
      <c r="LKV5" s="397"/>
      <c r="LKW5" s="397"/>
      <c r="LKX5" s="397"/>
      <c r="LKY5" s="397"/>
      <c r="LKZ5" s="397"/>
      <c r="LLA5" s="397"/>
      <c r="LLB5" s="397"/>
      <c r="LLC5" s="397"/>
      <c r="LLD5" s="397"/>
      <c r="LLE5" s="397"/>
      <c r="LLF5" s="397"/>
      <c r="LLG5" s="397"/>
      <c r="LLH5" s="397"/>
      <c r="LLI5" s="397"/>
      <c r="LLJ5" s="397"/>
      <c r="LLK5" s="397"/>
      <c r="LLL5" s="397"/>
      <c r="LLM5" s="397"/>
      <c r="LLN5" s="397"/>
      <c r="LLO5" s="397"/>
      <c r="LLP5" s="397"/>
      <c r="LLQ5" s="397"/>
      <c r="LLR5" s="397"/>
      <c r="LLS5" s="397"/>
      <c r="LLT5" s="397"/>
      <c r="LLU5" s="397"/>
      <c r="LLV5" s="397"/>
      <c r="LLW5" s="397"/>
      <c r="LLX5" s="397"/>
      <c r="LLY5" s="397"/>
      <c r="LLZ5" s="397"/>
      <c r="LMA5" s="397"/>
      <c r="LMB5" s="397"/>
      <c r="LMC5" s="397"/>
      <c r="LMD5" s="397"/>
      <c r="LME5" s="397"/>
      <c r="LMF5" s="397"/>
      <c r="LMG5" s="397"/>
      <c r="LMH5" s="397"/>
      <c r="LMI5" s="397"/>
      <c r="LMJ5" s="397"/>
      <c r="LMK5" s="397"/>
      <c r="LML5" s="397"/>
      <c r="LMM5" s="397"/>
      <c r="LMN5" s="397"/>
      <c r="LMO5" s="397"/>
      <c r="LMP5" s="397"/>
      <c r="LMQ5" s="397"/>
      <c r="LMR5" s="397"/>
      <c r="LMS5" s="397"/>
      <c r="LMT5" s="397"/>
      <c r="LMU5" s="397"/>
      <c r="LMV5" s="397"/>
      <c r="LMW5" s="397"/>
      <c r="LMX5" s="397"/>
      <c r="LMY5" s="397"/>
      <c r="LMZ5" s="397"/>
      <c r="LNA5" s="397"/>
      <c r="LNB5" s="397"/>
      <c r="LNC5" s="397"/>
      <c r="LND5" s="397"/>
      <c r="LNE5" s="397"/>
      <c r="LNF5" s="397"/>
      <c r="LNG5" s="397"/>
      <c r="LNH5" s="397"/>
      <c r="LNI5" s="397"/>
      <c r="LNJ5" s="397"/>
      <c r="LNK5" s="397"/>
      <c r="LNL5" s="397"/>
      <c r="LNM5" s="397"/>
      <c r="LNN5" s="397"/>
      <c r="LNO5" s="397"/>
      <c r="LNP5" s="397"/>
      <c r="LNQ5" s="397"/>
      <c r="LNR5" s="397"/>
      <c r="LNS5" s="397"/>
      <c r="LNT5" s="397"/>
      <c r="LNU5" s="397"/>
      <c r="LNV5" s="397"/>
      <c r="LNW5" s="397"/>
      <c r="LNX5" s="397"/>
      <c r="LNY5" s="397"/>
      <c r="LNZ5" s="397"/>
      <c r="LOA5" s="397"/>
      <c r="LOB5" s="397"/>
      <c r="LOC5" s="397"/>
      <c r="LOD5" s="397"/>
      <c r="LOE5" s="397"/>
      <c r="LOF5" s="397"/>
      <c r="LOG5" s="397"/>
      <c r="LOH5" s="397"/>
      <c r="LOI5" s="397"/>
      <c r="LOJ5" s="397"/>
      <c r="LOK5" s="397"/>
      <c r="LOL5" s="397"/>
      <c r="LOM5" s="397"/>
      <c r="LON5" s="397"/>
      <c r="LOO5" s="397"/>
      <c r="LOP5" s="397"/>
      <c r="LOQ5" s="397"/>
      <c r="LOR5" s="397"/>
      <c r="LOS5" s="397"/>
      <c r="LOT5" s="397"/>
      <c r="LOU5" s="397"/>
      <c r="LOV5" s="397"/>
      <c r="LOW5" s="397"/>
      <c r="LOX5" s="397"/>
      <c r="LOY5" s="397"/>
      <c r="LOZ5" s="397"/>
      <c r="LPA5" s="397"/>
      <c r="LPB5" s="397"/>
      <c r="LPC5" s="397"/>
      <c r="LPD5" s="397"/>
      <c r="LPE5" s="397"/>
      <c r="LPF5" s="397"/>
      <c r="LPG5" s="397"/>
      <c r="LPH5" s="397"/>
      <c r="LPI5" s="397"/>
      <c r="LPJ5" s="397"/>
      <c r="LPK5" s="397"/>
      <c r="LPL5" s="397"/>
      <c r="LPM5" s="397"/>
      <c r="LPN5" s="397"/>
      <c r="LPO5" s="397"/>
      <c r="LPP5" s="397"/>
      <c r="LPQ5" s="397"/>
      <c r="LPR5" s="397"/>
      <c r="LPS5" s="397"/>
      <c r="LPT5" s="397"/>
      <c r="LPU5" s="397"/>
      <c r="LPV5" s="397"/>
      <c r="LPW5" s="397"/>
      <c r="LPX5" s="397"/>
      <c r="LPY5" s="397"/>
      <c r="LPZ5" s="397"/>
      <c r="LQA5" s="397"/>
      <c r="LQB5" s="397"/>
      <c r="LQC5" s="397"/>
      <c r="LQD5" s="397"/>
      <c r="LQE5" s="397"/>
      <c r="LQF5" s="397"/>
      <c r="LQG5" s="397"/>
      <c r="LQH5" s="397"/>
      <c r="LQI5" s="397"/>
      <c r="LQJ5" s="397"/>
      <c r="LQK5" s="397"/>
      <c r="LQL5" s="397"/>
      <c r="LQM5" s="397"/>
      <c r="LQN5" s="397"/>
      <c r="LQO5" s="397"/>
      <c r="LQP5" s="397"/>
      <c r="LQQ5" s="397"/>
      <c r="LQR5" s="397"/>
      <c r="LQS5" s="397"/>
      <c r="LQT5" s="397"/>
      <c r="LQU5" s="397"/>
      <c r="LQV5" s="397"/>
      <c r="LQW5" s="397"/>
      <c r="LQX5" s="397"/>
      <c r="LQY5" s="397"/>
      <c r="LQZ5" s="397"/>
      <c r="LRA5" s="397"/>
      <c r="LRB5" s="397"/>
      <c r="LRC5" s="397"/>
      <c r="LRD5" s="397"/>
      <c r="LRE5" s="397"/>
      <c r="LRF5" s="397"/>
      <c r="LRG5" s="397"/>
      <c r="LRH5" s="397"/>
      <c r="LRI5" s="397"/>
      <c r="LRJ5" s="397"/>
      <c r="LRK5" s="397"/>
      <c r="LRL5" s="397"/>
      <c r="LRM5" s="397"/>
      <c r="LRN5" s="397"/>
      <c r="LRO5" s="397"/>
      <c r="LRP5" s="397"/>
      <c r="LRQ5" s="397"/>
      <c r="LRR5" s="397"/>
      <c r="LRS5" s="397"/>
      <c r="LRT5" s="397"/>
      <c r="LRU5" s="397"/>
      <c r="LRV5" s="397"/>
      <c r="LRW5" s="397"/>
      <c r="LRX5" s="397"/>
      <c r="LRY5" s="397"/>
      <c r="LRZ5" s="397"/>
      <c r="LSA5" s="397"/>
      <c r="LSB5" s="397"/>
      <c r="LSC5" s="397"/>
      <c r="LSD5" s="397"/>
      <c r="LSE5" s="397"/>
      <c r="LSF5" s="397"/>
      <c r="LSG5" s="397"/>
      <c r="LSH5" s="397"/>
      <c r="LSI5" s="397"/>
      <c r="LSJ5" s="397"/>
      <c r="LSK5" s="397"/>
      <c r="LSL5" s="397"/>
      <c r="LSM5" s="397"/>
      <c r="LSN5" s="397"/>
      <c r="LSO5" s="397"/>
      <c r="LSP5" s="397"/>
      <c r="LSQ5" s="397"/>
      <c r="LSR5" s="397"/>
      <c r="LSS5" s="397"/>
      <c r="LST5" s="397"/>
      <c r="LSU5" s="397"/>
      <c r="LSV5" s="397"/>
      <c r="LSW5" s="397"/>
      <c r="LSX5" s="397"/>
      <c r="LSY5" s="397"/>
      <c r="LSZ5" s="397"/>
      <c r="LTA5" s="397"/>
      <c r="LTB5" s="397"/>
      <c r="LTC5" s="397"/>
      <c r="LTD5" s="397"/>
      <c r="LTE5" s="397"/>
      <c r="LTF5" s="397"/>
      <c r="LTG5" s="397"/>
      <c r="LTH5" s="397"/>
      <c r="LTI5" s="397"/>
      <c r="LTJ5" s="397"/>
      <c r="LTK5" s="397"/>
      <c r="LTL5" s="397"/>
      <c r="LTM5" s="397"/>
      <c r="LTN5" s="397"/>
      <c r="LTO5" s="397"/>
      <c r="LTP5" s="397"/>
      <c r="LTQ5" s="397"/>
      <c r="LTR5" s="397"/>
      <c r="LTS5" s="397"/>
      <c r="LTT5" s="397"/>
      <c r="LTU5" s="397"/>
      <c r="LTV5" s="397"/>
      <c r="LTW5" s="397"/>
      <c r="LTX5" s="397"/>
      <c r="LTY5" s="397"/>
      <c r="LTZ5" s="397"/>
      <c r="LUA5" s="397"/>
      <c r="LUB5" s="397"/>
      <c r="LUC5" s="397"/>
      <c r="LUD5" s="397"/>
      <c r="LUE5" s="397"/>
      <c r="LUF5" s="397"/>
      <c r="LUG5" s="397"/>
      <c r="LUH5" s="397"/>
      <c r="LUI5" s="397"/>
      <c r="LUJ5" s="397"/>
      <c r="LUK5" s="397"/>
      <c r="LUL5" s="397"/>
      <c r="LUM5" s="397"/>
      <c r="LUN5" s="397"/>
      <c r="LUO5" s="397"/>
      <c r="LUP5" s="397"/>
      <c r="LUQ5" s="397"/>
      <c r="LUR5" s="397"/>
      <c r="LUS5" s="397"/>
      <c r="LUT5" s="397"/>
      <c r="LUU5" s="397"/>
      <c r="LUV5" s="397"/>
      <c r="LUW5" s="397"/>
      <c r="LUX5" s="397"/>
      <c r="LUY5" s="397"/>
      <c r="LUZ5" s="397"/>
      <c r="LVA5" s="397"/>
      <c r="LVB5" s="397"/>
      <c r="LVC5" s="397"/>
      <c r="LVD5" s="397"/>
      <c r="LVE5" s="397"/>
      <c r="LVF5" s="397"/>
      <c r="LVG5" s="397"/>
      <c r="LVH5" s="397"/>
      <c r="LVI5" s="397"/>
      <c r="LVJ5" s="397"/>
      <c r="LVK5" s="397"/>
      <c r="LVL5" s="397"/>
      <c r="LVM5" s="397"/>
      <c r="LVN5" s="397"/>
      <c r="LVO5" s="397"/>
      <c r="LVP5" s="397"/>
      <c r="LVQ5" s="397"/>
      <c r="LVR5" s="397"/>
      <c r="LVS5" s="397"/>
      <c r="LVT5" s="397"/>
      <c r="LVU5" s="397"/>
      <c r="LVV5" s="397"/>
      <c r="LVW5" s="397"/>
      <c r="LVX5" s="397"/>
      <c r="LVY5" s="397"/>
      <c r="LVZ5" s="397"/>
      <c r="LWA5" s="397"/>
      <c r="LWB5" s="397"/>
      <c r="LWC5" s="397"/>
      <c r="LWD5" s="397"/>
      <c r="LWE5" s="397"/>
      <c r="LWF5" s="397"/>
      <c r="LWG5" s="397"/>
      <c r="LWH5" s="397"/>
      <c r="LWI5" s="397"/>
      <c r="LWJ5" s="397"/>
      <c r="LWK5" s="397"/>
      <c r="LWL5" s="397"/>
      <c r="LWM5" s="397"/>
      <c r="LWN5" s="397"/>
      <c r="LWO5" s="397"/>
      <c r="LWP5" s="397"/>
      <c r="LWQ5" s="397"/>
      <c r="LWR5" s="397"/>
      <c r="LWS5" s="397"/>
      <c r="LWT5" s="397"/>
      <c r="LWU5" s="397"/>
      <c r="LWV5" s="397"/>
      <c r="LWW5" s="397"/>
      <c r="LWX5" s="397"/>
      <c r="LWY5" s="397"/>
      <c r="LWZ5" s="397"/>
      <c r="LXA5" s="397"/>
      <c r="LXB5" s="397"/>
      <c r="LXC5" s="397"/>
      <c r="LXD5" s="397"/>
      <c r="LXE5" s="397"/>
      <c r="LXF5" s="397"/>
      <c r="LXG5" s="397"/>
      <c r="LXH5" s="397"/>
      <c r="LXI5" s="397"/>
      <c r="LXJ5" s="397"/>
      <c r="LXK5" s="397"/>
      <c r="LXL5" s="397"/>
      <c r="LXM5" s="397"/>
      <c r="LXN5" s="397"/>
      <c r="LXO5" s="397"/>
      <c r="LXP5" s="397"/>
      <c r="LXQ5" s="397"/>
      <c r="LXR5" s="397"/>
      <c r="LXS5" s="397"/>
      <c r="LXT5" s="397"/>
      <c r="LXU5" s="397"/>
      <c r="LXV5" s="397"/>
      <c r="LXW5" s="397"/>
      <c r="LXX5" s="397"/>
      <c r="LXY5" s="397"/>
      <c r="LXZ5" s="397"/>
      <c r="LYA5" s="397"/>
      <c r="LYB5" s="397"/>
      <c r="LYC5" s="397"/>
      <c r="LYD5" s="397"/>
      <c r="LYE5" s="397"/>
      <c r="LYF5" s="397"/>
      <c r="LYG5" s="397"/>
      <c r="LYH5" s="397"/>
      <c r="LYI5" s="397"/>
      <c r="LYJ5" s="397"/>
      <c r="LYK5" s="397"/>
      <c r="LYL5" s="397"/>
      <c r="LYM5" s="397"/>
      <c r="LYN5" s="397"/>
      <c r="LYO5" s="397"/>
      <c r="LYP5" s="397"/>
      <c r="LYQ5" s="397"/>
      <c r="LYR5" s="397"/>
      <c r="LYS5" s="397"/>
      <c r="LYT5" s="397"/>
      <c r="LYU5" s="397"/>
      <c r="LYV5" s="397"/>
      <c r="LYW5" s="397"/>
      <c r="LYX5" s="397"/>
      <c r="LYY5" s="397"/>
      <c r="LYZ5" s="397"/>
      <c r="LZA5" s="397"/>
      <c r="LZB5" s="397"/>
      <c r="LZC5" s="397"/>
      <c r="LZD5" s="397"/>
      <c r="LZE5" s="397"/>
      <c r="LZF5" s="397"/>
      <c r="LZG5" s="397"/>
      <c r="LZH5" s="397"/>
      <c r="LZI5" s="397"/>
      <c r="LZJ5" s="397"/>
      <c r="LZK5" s="397"/>
      <c r="LZL5" s="397"/>
      <c r="LZM5" s="397"/>
      <c r="LZN5" s="397"/>
      <c r="LZO5" s="397"/>
      <c r="LZP5" s="397"/>
      <c r="LZQ5" s="397"/>
      <c r="LZR5" s="397"/>
      <c r="LZS5" s="397"/>
      <c r="LZT5" s="397"/>
      <c r="LZU5" s="397"/>
      <c r="LZV5" s="397"/>
      <c r="LZW5" s="397"/>
      <c r="LZX5" s="397"/>
      <c r="LZY5" s="397"/>
      <c r="LZZ5" s="397"/>
      <c r="MAA5" s="397"/>
      <c r="MAB5" s="397"/>
      <c r="MAC5" s="397"/>
      <c r="MAD5" s="397"/>
      <c r="MAE5" s="397"/>
      <c r="MAF5" s="397"/>
      <c r="MAG5" s="397"/>
      <c r="MAH5" s="397"/>
      <c r="MAI5" s="397"/>
      <c r="MAJ5" s="397"/>
      <c r="MAK5" s="397"/>
      <c r="MAL5" s="397"/>
      <c r="MAM5" s="397"/>
      <c r="MAN5" s="397"/>
      <c r="MAO5" s="397"/>
      <c r="MAP5" s="397"/>
      <c r="MAQ5" s="397"/>
      <c r="MAR5" s="397"/>
      <c r="MAS5" s="397"/>
      <c r="MAT5" s="397"/>
      <c r="MAU5" s="397"/>
      <c r="MAV5" s="397"/>
      <c r="MAW5" s="397"/>
      <c r="MAX5" s="397"/>
      <c r="MAY5" s="397"/>
      <c r="MAZ5" s="397"/>
      <c r="MBA5" s="397"/>
      <c r="MBB5" s="397"/>
      <c r="MBC5" s="397"/>
      <c r="MBD5" s="397"/>
      <c r="MBE5" s="397"/>
      <c r="MBF5" s="397"/>
      <c r="MBG5" s="397"/>
      <c r="MBH5" s="397"/>
      <c r="MBI5" s="397"/>
      <c r="MBJ5" s="397"/>
      <c r="MBK5" s="397"/>
      <c r="MBL5" s="397"/>
      <c r="MBM5" s="397"/>
      <c r="MBN5" s="397"/>
      <c r="MBO5" s="397"/>
      <c r="MBP5" s="397"/>
      <c r="MBQ5" s="397"/>
      <c r="MBR5" s="397"/>
      <c r="MBS5" s="397"/>
      <c r="MBT5" s="397"/>
      <c r="MBU5" s="397"/>
      <c r="MBV5" s="397"/>
      <c r="MBW5" s="397"/>
      <c r="MBX5" s="397"/>
      <c r="MBY5" s="397"/>
      <c r="MBZ5" s="397"/>
      <c r="MCA5" s="397"/>
      <c r="MCB5" s="397"/>
      <c r="MCC5" s="397"/>
      <c r="MCD5" s="397"/>
      <c r="MCE5" s="397"/>
      <c r="MCF5" s="397"/>
      <c r="MCG5" s="397"/>
      <c r="MCH5" s="397"/>
      <c r="MCI5" s="397"/>
      <c r="MCJ5" s="397"/>
      <c r="MCK5" s="397"/>
      <c r="MCL5" s="397"/>
      <c r="MCM5" s="397"/>
      <c r="MCN5" s="397"/>
      <c r="MCO5" s="397"/>
      <c r="MCP5" s="397"/>
      <c r="MCQ5" s="397"/>
      <c r="MCR5" s="397"/>
      <c r="MCS5" s="397"/>
      <c r="MCT5" s="397"/>
      <c r="MCU5" s="397"/>
      <c r="MCV5" s="397"/>
      <c r="MCW5" s="397"/>
      <c r="MCX5" s="397"/>
      <c r="MCY5" s="397"/>
      <c r="MCZ5" s="397"/>
      <c r="MDA5" s="397"/>
      <c r="MDB5" s="397"/>
      <c r="MDC5" s="397"/>
      <c r="MDD5" s="397"/>
      <c r="MDE5" s="397"/>
      <c r="MDF5" s="397"/>
      <c r="MDG5" s="397"/>
      <c r="MDH5" s="397"/>
      <c r="MDI5" s="397"/>
      <c r="MDJ5" s="397"/>
      <c r="MDK5" s="397"/>
      <c r="MDL5" s="397"/>
      <c r="MDM5" s="397"/>
      <c r="MDN5" s="397"/>
      <c r="MDO5" s="397"/>
      <c r="MDP5" s="397"/>
      <c r="MDQ5" s="397"/>
      <c r="MDR5" s="397"/>
      <c r="MDS5" s="397"/>
      <c r="MDT5" s="397"/>
      <c r="MDU5" s="397"/>
      <c r="MDV5" s="397"/>
      <c r="MDW5" s="397"/>
      <c r="MDX5" s="397"/>
      <c r="MDY5" s="397"/>
      <c r="MDZ5" s="397"/>
      <c r="MEA5" s="397"/>
      <c r="MEB5" s="397"/>
      <c r="MEC5" s="397"/>
      <c r="MED5" s="397"/>
      <c r="MEE5" s="397"/>
      <c r="MEF5" s="397"/>
      <c r="MEG5" s="397"/>
      <c r="MEH5" s="397"/>
      <c r="MEI5" s="397"/>
      <c r="MEJ5" s="397"/>
      <c r="MEK5" s="397"/>
      <c r="MEL5" s="397"/>
      <c r="MEM5" s="397"/>
      <c r="MEN5" s="397"/>
      <c r="MEO5" s="397"/>
      <c r="MEP5" s="397"/>
      <c r="MEQ5" s="397"/>
      <c r="MER5" s="397"/>
      <c r="MES5" s="397"/>
      <c r="MET5" s="397"/>
      <c r="MEU5" s="397"/>
      <c r="MEV5" s="397"/>
      <c r="MEW5" s="397"/>
      <c r="MEX5" s="397"/>
      <c r="MEY5" s="397"/>
      <c r="MEZ5" s="397"/>
      <c r="MFA5" s="397"/>
      <c r="MFB5" s="397"/>
      <c r="MFC5" s="397"/>
      <c r="MFD5" s="397"/>
      <c r="MFE5" s="397"/>
      <c r="MFF5" s="397"/>
      <c r="MFG5" s="397"/>
      <c r="MFH5" s="397"/>
      <c r="MFI5" s="397"/>
      <c r="MFJ5" s="397"/>
      <c r="MFK5" s="397"/>
      <c r="MFL5" s="397"/>
      <c r="MFM5" s="397"/>
      <c r="MFN5" s="397"/>
      <c r="MFO5" s="397"/>
      <c r="MFP5" s="397"/>
      <c r="MFQ5" s="397"/>
      <c r="MFR5" s="397"/>
      <c r="MFS5" s="397"/>
      <c r="MFT5" s="397"/>
      <c r="MFU5" s="397"/>
      <c r="MFV5" s="397"/>
      <c r="MFW5" s="397"/>
      <c r="MFX5" s="397"/>
      <c r="MFY5" s="397"/>
      <c r="MFZ5" s="397"/>
      <c r="MGA5" s="397"/>
      <c r="MGB5" s="397"/>
      <c r="MGC5" s="397"/>
      <c r="MGD5" s="397"/>
      <c r="MGE5" s="397"/>
      <c r="MGF5" s="397"/>
      <c r="MGG5" s="397"/>
      <c r="MGH5" s="397"/>
      <c r="MGI5" s="397"/>
      <c r="MGJ5" s="397"/>
      <c r="MGK5" s="397"/>
      <c r="MGL5" s="397"/>
      <c r="MGM5" s="397"/>
      <c r="MGN5" s="397"/>
      <c r="MGO5" s="397"/>
      <c r="MGP5" s="397"/>
      <c r="MGQ5" s="397"/>
      <c r="MGR5" s="397"/>
      <c r="MGS5" s="397"/>
      <c r="MGT5" s="397"/>
      <c r="MGU5" s="397"/>
      <c r="MGV5" s="397"/>
      <c r="MGW5" s="397"/>
      <c r="MGX5" s="397"/>
      <c r="MGY5" s="397"/>
      <c r="MGZ5" s="397"/>
      <c r="MHA5" s="397"/>
      <c r="MHB5" s="397"/>
      <c r="MHC5" s="397"/>
      <c r="MHD5" s="397"/>
      <c r="MHE5" s="397"/>
      <c r="MHF5" s="397"/>
      <c r="MHG5" s="397"/>
      <c r="MHH5" s="397"/>
      <c r="MHI5" s="397"/>
      <c r="MHJ5" s="397"/>
      <c r="MHK5" s="397"/>
      <c r="MHL5" s="397"/>
      <c r="MHM5" s="397"/>
      <c r="MHN5" s="397"/>
      <c r="MHO5" s="397"/>
      <c r="MHP5" s="397"/>
      <c r="MHQ5" s="397"/>
      <c r="MHR5" s="397"/>
      <c r="MHS5" s="397"/>
      <c r="MHT5" s="397"/>
      <c r="MHU5" s="397"/>
      <c r="MHV5" s="397"/>
      <c r="MHW5" s="397"/>
      <c r="MHX5" s="397"/>
      <c r="MHY5" s="397"/>
      <c r="MHZ5" s="397"/>
      <c r="MIA5" s="397"/>
      <c r="MIB5" s="397"/>
      <c r="MIC5" s="397"/>
      <c r="MID5" s="397"/>
      <c r="MIE5" s="397"/>
      <c r="MIF5" s="397"/>
      <c r="MIG5" s="397"/>
      <c r="MIH5" s="397"/>
      <c r="MII5" s="397"/>
      <c r="MIJ5" s="397"/>
      <c r="MIK5" s="397"/>
      <c r="MIL5" s="397"/>
      <c r="MIM5" s="397"/>
      <c r="MIN5" s="397"/>
      <c r="MIO5" s="397"/>
      <c r="MIP5" s="397"/>
      <c r="MIQ5" s="397"/>
      <c r="MIR5" s="397"/>
      <c r="MIS5" s="397"/>
      <c r="MIT5" s="397"/>
      <c r="MIU5" s="397"/>
      <c r="MIV5" s="397"/>
      <c r="MIW5" s="397"/>
      <c r="MIX5" s="397"/>
      <c r="MIY5" s="397"/>
      <c r="MIZ5" s="397"/>
      <c r="MJA5" s="397"/>
      <c r="MJB5" s="397"/>
      <c r="MJC5" s="397"/>
      <c r="MJD5" s="397"/>
      <c r="MJE5" s="397"/>
      <c r="MJF5" s="397"/>
      <c r="MJG5" s="397"/>
      <c r="MJH5" s="397"/>
      <c r="MJI5" s="397"/>
      <c r="MJJ5" s="397"/>
      <c r="MJK5" s="397"/>
      <c r="MJL5" s="397"/>
      <c r="MJM5" s="397"/>
      <c r="MJN5" s="397"/>
      <c r="MJO5" s="397"/>
      <c r="MJP5" s="397"/>
      <c r="MJQ5" s="397"/>
      <c r="MJR5" s="397"/>
      <c r="MJS5" s="397"/>
      <c r="MJT5" s="397"/>
      <c r="MJU5" s="397"/>
      <c r="MJV5" s="397"/>
      <c r="MJW5" s="397"/>
      <c r="MJX5" s="397"/>
      <c r="MJY5" s="397"/>
      <c r="MJZ5" s="397"/>
      <c r="MKA5" s="397"/>
      <c r="MKB5" s="397"/>
      <c r="MKC5" s="397"/>
      <c r="MKD5" s="397"/>
      <c r="MKE5" s="397"/>
      <c r="MKF5" s="397"/>
      <c r="MKG5" s="397"/>
      <c r="MKH5" s="397"/>
      <c r="MKI5" s="397"/>
      <c r="MKJ5" s="397"/>
      <c r="MKK5" s="397"/>
      <c r="MKL5" s="397"/>
      <c r="MKM5" s="397"/>
      <c r="MKN5" s="397"/>
      <c r="MKO5" s="397"/>
      <c r="MKP5" s="397"/>
      <c r="MKQ5" s="397"/>
      <c r="MKR5" s="397"/>
      <c r="MKS5" s="397"/>
      <c r="MKT5" s="397"/>
      <c r="MKU5" s="397"/>
      <c r="MKV5" s="397"/>
      <c r="MKW5" s="397"/>
      <c r="MKX5" s="397"/>
      <c r="MKY5" s="397"/>
      <c r="MKZ5" s="397"/>
      <c r="MLA5" s="397"/>
      <c r="MLB5" s="397"/>
      <c r="MLC5" s="397"/>
      <c r="MLD5" s="397"/>
      <c r="MLE5" s="397"/>
      <c r="MLF5" s="397"/>
      <c r="MLG5" s="397"/>
      <c r="MLH5" s="397"/>
      <c r="MLI5" s="397"/>
      <c r="MLJ5" s="397"/>
      <c r="MLK5" s="397"/>
      <c r="MLL5" s="397"/>
      <c r="MLM5" s="397"/>
      <c r="MLN5" s="397"/>
      <c r="MLO5" s="397"/>
      <c r="MLP5" s="397"/>
      <c r="MLQ5" s="397"/>
      <c r="MLR5" s="397"/>
      <c r="MLS5" s="397"/>
      <c r="MLT5" s="397"/>
      <c r="MLU5" s="397"/>
      <c r="MLV5" s="397"/>
      <c r="MLW5" s="397"/>
      <c r="MLX5" s="397"/>
      <c r="MLY5" s="397"/>
      <c r="MLZ5" s="397"/>
      <c r="MMA5" s="397"/>
      <c r="MMB5" s="397"/>
      <c r="MMC5" s="397"/>
      <c r="MMD5" s="397"/>
      <c r="MME5" s="397"/>
      <c r="MMF5" s="397"/>
      <c r="MMG5" s="397"/>
      <c r="MMH5" s="397"/>
      <c r="MMI5" s="397"/>
      <c r="MMJ5" s="397"/>
      <c r="MMK5" s="397"/>
      <c r="MML5" s="397"/>
      <c r="MMM5" s="397"/>
      <c r="MMN5" s="397"/>
      <c r="MMO5" s="397"/>
      <c r="MMP5" s="397"/>
      <c r="MMQ5" s="397"/>
      <c r="MMR5" s="397"/>
      <c r="MMS5" s="397"/>
      <c r="MMT5" s="397"/>
      <c r="MMU5" s="397"/>
      <c r="MMV5" s="397"/>
      <c r="MMW5" s="397"/>
      <c r="MMX5" s="397"/>
      <c r="MMY5" s="397"/>
      <c r="MMZ5" s="397"/>
      <c r="MNA5" s="397"/>
      <c r="MNB5" s="397"/>
      <c r="MNC5" s="397"/>
      <c r="MND5" s="397"/>
      <c r="MNE5" s="397"/>
      <c r="MNF5" s="397"/>
      <c r="MNG5" s="397"/>
      <c r="MNH5" s="397"/>
      <c r="MNI5" s="397"/>
      <c r="MNJ5" s="397"/>
      <c r="MNK5" s="397"/>
      <c r="MNL5" s="397"/>
      <c r="MNM5" s="397"/>
      <c r="MNN5" s="397"/>
      <c r="MNO5" s="397"/>
      <c r="MNP5" s="397"/>
      <c r="MNQ5" s="397"/>
      <c r="MNR5" s="397"/>
      <c r="MNS5" s="397"/>
      <c r="MNT5" s="397"/>
      <c r="MNU5" s="397"/>
      <c r="MNV5" s="397"/>
      <c r="MNW5" s="397"/>
      <c r="MNX5" s="397"/>
      <c r="MNY5" s="397"/>
      <c r="MNZ5" s="397"/>
      <c r="MOA5" s="397"/>
      <c r="MOB5" s="397"/>
      <c r="MOC5" s="397"/>
      <c r="MOD5" s="397"/>
      <c r="MOE5" s="397"/>
      <c r="MOF5" s="397"/>
      <c r="MOG5" s="397"/>
      <c r="MOH5" s="397"/>
      <c r="MOI5" s="397"/>
      <c r="MOJ5" s="397"/>
      <c r="MOK5" s="397"/>
      <c r="MOL5" s="397"/>
      <c r="MOM5" s="397"/>
      <c r="MON5" s="397"/>
      <c r="MOO5" s="397"/>
      <c r="MOP5" s="397"/>
      <c r="MOQ5" s="397"/>
      <c r="MOR5" s="397"/>
      <c r="MOS5" s="397"/>
      <c r="MOT5" s="397"/>
      <c r="MOU5" s="397"/>
      <c r="MOV5" s="397"/>
      <c r="MOW5" s="397"/>
      <c r="MOX5" s="397"/>
      <c r="MOY5" s="397"/>
      <c r="MOZ5" s="397"/>
      <c r="MPA5" s="397"/>
      <c r="MPB5" s="397"/>
      <c r="MPC5" s="397"/>
      <c r="MPD5" s="397"/>
      <c r="MPE5" s="397"/>
      <c r="MPF5" s="397"/>
      <c r="MPG5" s="397"/>
      <c r="MPH5" s="397"/>
      <c r="MPI5" s="397"/>
      <c r="MPJ5" s="397"/>
      <c r="MPK5" s="397"/>
      <c r="MPL5" s="397"/>
      <c r="MPM5" s="397"/>
      <c r="MPN5" s="397"/>
      <c r="MPO5" s="397"/>
      <c r="MPP5" s="397"/>
      <c r="MPQ5" s="397"/>
      <c r="MPR5" s="397"/>
      <c r="MPS5" s="397"/>
      <c r="MPT5" s="397"/>
      <c r="MPU5" s="397"/>
      <c r="MPV5" s="397"/>
      <c r="MPW5" s="397"/>
      <c r="MPX5" s="397"/>
      <c r="MPY5" s="397"/>
      <c r="MPZ5" s="397"/>
      <c r="MQA5" s="397"/>
      <c r="MQB5" s="397"/>
      <c r="MQC5" s="397"/>
      <c r="MQD5" s="397"/>
      <c r="MQE5" s="397"/>
      <c r="MQF5" s="397"/>
      <c r="MQG5" s="397"/>
      <c r="MQH5" s="397"/>
      <c r="MQI5" s="397"/>
      <c r="MQJ5" s="397"/>
      <c r="MQK5" s="397"/>
      <c r="MQL5" s="397"/>
      <c r="MQM5" s="397"/>
      <c r="MQN5" s="397"/>
      <c r="MQO5" s="397"/>
      <c r="MQP5" s="397"/>
      <c r="MQQ5" s="397"/>
      <c r="MQR5" s="397"/>
      <c r="MQS5" s="397"/>
      <c r="MQT5" s="397"/>
      <c r="MQU5" s="397"/>
      <c r="MQV5" s="397"/>
      <c r="MQW5" s="397"/>
      <c r="MQX5" s="397"/>
      <c r="MQY5" s="397"/>
      <c r="MQZ5" s="397"/>
      <c r="MRA5" s="397"/>
      <c r="MRB5" s="397"/>
      <c r="MRC5" s="397"/>
      <c r="MRD5" s="397"/>
      <c r="MRE5" s="397"/>
      <c r="MRF5" s="397"/>
      <c r="MRG5" s="397"/>
      <c r="MRH5" s="397"/>
      <c r="MRI5" s="397"/>
      <c r="MRJ5" s="397"/>
      <c r="MRK5" s="397"/>
      <c r="MRL5" s="397"/>
      <c r="MRM5" s="397"/>
      <c r="MRN5" s="397"/>
      <c r="MRO5" s="397"/>
      <c r="MRP5" s="397"/>
      <c r="MRQ5" s="397"/>
      <c r="MRR5" s="397"/>
      <c r="MRS5" s="397"/>
      <c r="MRT5" s="397"/>
      <c r="MRU5" s="397"/>
      <c r="MRV5" s="397"/>
      <c r="MRW5" s="397"/>
      <c r="MRX5" s="397"/>
      <c r="MRY5" s="397"/>
      <c r="MRZ5" s="397"/>
      <c r="MSA5" s="397"/>
      <c r="MSB5" s="397"/>
      <c r="MSC5" s="397"/>
      <c r="MSD5" s="397"/>
      <c r="MSE5" s="397"/>
      <c r="MSF5" s="397"/>
      <c r="MSG5" s="397"/>
      <c r="MSH5" s="397"/>
      <c r="MSI5" s="397"/>
      <c r="MSJ5" s="397"/>
      <c r="MSK5" s="397"/>
      <c r="MSL5" s="397"/>
      <c r="MSM5" s="397"/>
      <c r="MSN5" s="397"/>
      <c r="MSO5" s="397"/>
      <c r="MSP5" s="397"/>
      <c r="MSQ5" s="397"/>
      <c r="MSR5" s="397"/>
      <c r="MSS5" s="397"/>
      <c r="MST5" s="397"/>
      <c r="MSU5" s="397"/>
      <c r="MSV5" s="397"/>
      <c r="MSW5" s="397"/>
      <c r="MSX5" s="397"/>
      <c r="MSY5" s="397"/>
      <c r="MSZ5" s="397"/>
      <c r="MTA5" s="397"/>
      <c r="MTB5" s="397"/>
      <c r="MTC5" s="397"/>
      <c r="MTD5" s="397"/>
      <c r="MTE5" s="397"/>
      <c r="MTF5" s="397"/>
      <c r="MTG5" s="397"/>
      <c r="MTH5" s="397"/>
      <c r="MTI5" s="397"/>
      <c r="MTJ5" s="397"/>
      <c r="MTK5" s="397"/>
      <c r="MTL5" s="397"/>
      <c r="MTM5" s="397"/>
      <c r="MTN5" s="397"/>
      <c r="MTO5" s="397"/>
      <c r="MTP5" s="397"/>
      <c r="MTQ5" s="397"/>
      <c r="MTR5" s="397"/>
      <c r="MTS5" s="397"/>
      <c r="MTT5" s="397"/>
      <c r="MTU5" s="397"/>
      <c r="MTV5" s="397"/>
      <c r="MTW5" s="397"/>
      <c r="MTX5" s="397"/>
      <c r="MTY5" s="397"/>
      <c r="MTZ5" s="397"/>
      <c r="MUA5" s="397"/>
      <c r="MUB5" s="397"/>
      <c r="MUC5" s="397"/>
      <c r="MUD5" s="397"/>
      <c r="MUE5" s="397"/>
      <c r="MUF5" s="397"/>
      <c r="MUG5" s="397"/>
      <c r="MUH5" s="397"/>
      <c r="MUI5" s="397"/>
      <c r="MUJ5" s="397"/>
      <c r="MUK5" s="397"/>
      <c r="MUL5" s="397"/>
      <c r="MUM5" s="397"/>
      <c r="MUN5" s="397"/>
      <c r="MUO5" s="397"/>
      <c r="MUP5" s="397"/>
      <c r="MUQ5" s="397"/>
      <c r="MUR5" s="397"/>
      <c r="MUS5" s="397"/>
      <c r="MUT5" s="397"/>
      <c r="MUU5" s="397"/>
      <c r="MUV5" s="397"/>
      <c r="MUW5" s="397"/>
      <c r="MUX5" s="397"/>
      <c r="MUY5" s="397"/>
      <c r="MUZ5" s="397"/>
      <c r="MVA5" s="397"/>
      <c r="MVB5" s="397"/>
      <c r="MVC5" s="397"/>
      <c r="MVD5" s="397"/>
      <c r="MVE5" s="397"/>
      <c r="MVF5" s="397"/>
      <c r="MVG5" s="397"/>
      <c r="MVH5" s="397"/>
      <c r="MVI5" s="397"/>
      <c r="MVJ5" s="397"/>
      <c r="MVK5" s="397"/>
      <c r="MVL5" s="397"/>
      <c r="MVM5" s="397"/>
      <c r="MVN5" s="397"/>
      <c r="MVO5" s="397"/>
      <c r="MVP5" s="397"/>
      <c r="MVQ5" s="397"/>
      <c r="MVR5" s="397"/>
      <c r="MVS5" s="397"/>
      <c r="MVT5" s="397"/>
      <c r="MVU5" s="397"/>
      <c r="MVV5" s="397"/>
      <c r="MVW5" s="397"/>
      <c r="MVX5" s="397"/>
      <c r="MVY5" s="397"/>
      <c r="MVZ5" s="397"/>
      <c r="MWA5" s="397"/>
      <c r="MWB5" s="397"/>
      <c r="MWC5" s="397"/>
      <c r="MWD5" s="397"/>
      <c r="MWE5" s="397"/>
      <c r="MWF5" s="397"/>
      <c r="MWG5" s="397"/>
      <c r="MWH5" s="397"/>
      <c r="MWI5" s="397"/>
      <c r="MWJ5" s="397"/>
      <c r="MWK5" s="397"/>
      <c r="MWL5" s="397"/>
      <c r="MWM5" s="397"/>
      <c r="MWN5" s="397"/>
      <c r="MWO5" s="397"/>
      <c r="MWP5" s="397"/>
      <c r="MWQ5" s="397"/>
      <c r="MWR5" s="397"/>
      <c r="MWS5" s="397"/>
      <c r="MWT5" s="397"/>
      <c r="MWU5" s="397"/>
      <c r="MWV5" s="397"/>
      <c r="MWW5" s="397"/>
      <c r="MWX5" s="397"/>
      <c r="MWY5" s="397"/>
      <c r="MWZ5" s="397"/>
      <c r="MXA5" s="397"/>
      <c r="MXB5" s="397"/>
      <c r="MXC5" s="397"/>
      <c r="MXD5" s="397"/>
      <c r="MXE5" s="397"/>
      <c r="MXF5" s="397"/>
      <c r="MXG5" s="397"/>
      <c r="MXH5" s="397"/>
      <c r="MXI5" s="397"/>
      <c r="MXJ5" s="397"/>
      <c r="MXK5" s="397"/>
      <c r="MXL5" s="397"/>
      <c r="MXM5" s="397"/>
      <c r="MXN5" s="397"/>
      <c r="MXO5" s="397"/>
      <c r="MXP5" s="397"/>
      <c r="MXQ5" s="397"/>
      <c r="MXR5" s="397"/>
      <c r="MXS5" s="397"/>
      <c r="MXT5" s="397"/>
      <c r="MXU5" s="397"/>
      <c r="MXV5" s="397"/>
      <c r="MXW5" s="397"/>
      <c r="MXX5" s="397"/>
      <c r="MXY5" s="397"/>
      <c r="MXZ5" s="397"/>
      <c r="MYA5" s="397"/>
      <c r="MYB5" s="397"/>
      <c r="MYC5" s="397"/>
      <c r="MYD5" s="397"/>
      <c r="MYE5" s="397"/>
      <c r="MYF5" s="397"/>
      <c r="MYG5" s="397"/>
      <c r="MYH5" s="397"/>
      <c r="MYI5" s="397"/>
      <c r="MYJ5" s="397"/>
      <c r="MYK5" s="397"/>
      <c r="MYL5" s="397"/>
      <c r="MYM5" s="397"/>
      <c r="MYN5" s="397"/>
      <c r="MYO5" s="397"/>
      <c r="MYP5" s="397"/>
      <c r="MYQ5" s="397"/>
      <c r="MYR5" s="397"/>
      <c r="MYS5" s="397"/>
      <c r="MYT5" s="397"/>
      <c r="MYU5" s="397"/>
      <c r="MYV5" s="397"/>
      <c r="MYW5" s="397"/>
      <c r="MYX5" s="397"/>
      <c r="MYY5" s="397"/>
      <c r="MYZ5" s="397"/>
      <c r="MZA5" s="397"/>
      <c r="MZB5" s="397"/>
      <c r="MZC5" s="397"/>
      <c r="MZD5" s="397"/>
      <c r="MZE5" s="397"/>
      <c r="MZF5" s="397"/>
      <c r="MZG5" s="397"/>
      <c r="MZH5" s="397"/>
      <c r="MZI5" s="397"/>
      <c r="MZJ5" s="397"/>
      <c r="MZK5" s="397"/>
      <c r="MZL5" s="397"/>
      <c r="MZM5" s="397"/>
      <c r="MZN5" s="397"/>
      <c r="MZO5" s="397"/>
      <c r="MZP5" s="397"/>
      <c r="MZQ5" s="397"/>
      <c r="MZR5" s="397"/>
      <c r="MZS5" s="397"/>
      <c r="MZT5" s="397"/>
      <c r="MZU5" s="397"/>
      <c r="MZV5" s="397"/>
      <c r="MZW5" s="397"/>
      <c r="MZX5" s="397"/>
      <c r="MZY5" s="397"/>
      <c r="MZZ5" s="397"/>
      <c r="NAA5" s="397"/>
      <c r="NAB5" s="397"/>
      <c r="NAC5" s="397"/>
      <c r="NAD5" s="397"/>
      <c r="NAE5" s="397"/>
      <c r="NAF5" s="397"/>
      <c r="NAG5" s="397"/>
      <c r="NAH5" s="397"/>
      <c r="NAI5" s="397"/>
      <c r="NAJ5" s="397"/>
      <c r="NAK5" s="397"/>
      <c r="NAL5" s="397"/>
      <c r="NAM5" s="397"/>
      <c r="NAN5" s="397"/>
      <c r="NAO5" s="397"/>
      <c r="NAP5" s="397"/>
      <c r="NAQ5" s="397"/>
      <c r="NAR5" s="397"/>
      <c r="NAS5" s="397"/>
      <c r="NAT5" s="397"/>
      <c r="NAU5" s="397"/>
      <c r="NAV5" s="397"/>
      <c r="NAW5" s="397"/>
      <c r="NAX5" s="397"/>
      <c r="NAY5" s="397"/>
      <c r="NAZ5" s="397"/>
      <c r="NBA5" s="397"/>
      <c r="NBB5" s="397"/>
      <c r="NBC5" s="397"/>
      <c r="NBD5" s="397"/>
      <c r="NBE5" s="397"/>
      <c r="NBF5" s="397"/>
      <c r="NBG5" s="397"/>
      <c r="NBH5" s="397"/>
      <c r="NBI5" s="397"/>
      <c r="NBJ5" s="397"/>
      <c r="NBK5" s="397"/>
      <c r="NBL5" s="397"/>
      <c r="NBM5" s="397"/>
      <c r="NBN5" s="397"/>
      <c r="NBO5" s="397"/>
      <c r="NBP5" s="397"/>
      <c r="NBQ5" s="397"/>
      <c r="NBR5" s="397"/>
      <c r="NBS5" s="397"/>
      <c r="NBT5" s="397"/>
      <c r="NBU5" s="397"/>
      <c r="NBV5" s="397"/>
      <c r="NBW5" s="397"/>
      <c r="NBX5" s="397"/>
      <c r="NBY5" s="397"/>
      <c r="NBZ5" s="397"/>
      <c r="NCA5" s="397"/>
      <c r="NCB5" s="397"/>
      <c r="NCC5" s="397"/>
      <c r="NCD5" s="397"/>
      <c r="NCE5" s="397"/>
      <c r="NCF5" s="397"/>
      <c r="NCG5" s="397"/>
      <c r="NCH5" s="397"/>
      <c r="NCI5" s="397"/>
      <c r="NCJ5" s="397"/>
      <c r="NCK5" s="397"/>
      <c r="NCL5" s="397"/>
      <c r="NCM5" s="397"/>
      <c r="NCN5" s="397"/>
      <c r="NCO5" s="397"/>
      <c r="NCP5" s="397"/>
      <c r="NCQ5" s="397"/>
      <c r="NCR5" s="397"/>
      <c r="NCS5" s="397"/>
      <c r="NCT5" s="397"/>
      <c r="NCU5" s="397"/>
      <c r="NCV5" s="397"/>
      <c r="NCW5" s="397"/>
      <c r="NCX5" s="397"/>
      <c r="NCY5" s="397"/>
      <c r="NCZ5" s="397"/>
      <c r="NDA5" s="397"/>
      <c r="NDB5" s="397"/>
      <c r="NDC5" s="397"/>
      <c r="NDD5" s="397"/>
      <c r="NDE5" s="397"/>
      <c r="NDF5" s="397"/>
      <c r="NDG5" s="397"/>
      <c r="NDH5" s="397"/>
      <c r="NDI5" s="397"/>
      <c r="NDJ5" s="397"/>
      <c r="NDK5" s="397"/>
      <c r="NDL5" s="397"/>
      <c r="NDM5" s="397"/>
      <c r="NDN5" s="397"/>
      <c r="NDO5" s="397"/>
      <c r="NDP5" s="397"/>
      <c r="NDQ5" s="397"/>
      <c r="NDR5" s="397"/>
      <c r="NDS5" s="397"/>
      <c r="NDT5" s="397"/>
      <c r="NDU5" s="397"/>
      <c r="NDV5" s="397"/>
      <c r="NDW5" s="397"/>
      <c r="NDX5" s="397"/>
      <c r="NDY5" s="397"/>
      <c r="NDZ5" s="397"/>
      <c r="NEA5" s="397"/>
      <c r="NEB5" s="397"/>
      <c r="NEC5" s="397"/>
      <c r="NED5" s="397"/>
      <c r="NEE5" s="397"/>
      <c r="NEF5" s="397"/>
      <c r="NEG5" s="397"/>
      <c r="NEH5" s="397"/>
      <c r="NEI5" s="397"/>
      <c r="NEJ5" s="397"/>
      <c r="NEK5" s="397"/>
      <c r="NEL5" s="397"/>
      <c r="NEM5" s="397"/>
      <c r="NEN5" s="397"/>
      <c r="NEO5" s="397"/>
      <c r="NEP5" s="397"/>
      <c r="NEQ5" s="397"/>
      <c r="NER5" s="397"/>
      <c r="NES5" s="397"/>
      <c r="NET5" s="397"/>
      <c r="NEU5" s="397"/>
      <c r="NEV5" s="397"/>
      <c r="NEW5" s="397"/>
      <c r="NEX5" s="397"/>
      <c r="NEY5" s="397"/>
      <c r="NEZ5" s="397"/>
      <c r="NFA5" s="397"/>
      <c r="NFB5" s="397"/>
      <c r="NFC5" s="397"/>
      <c r="NFD5" s="397"/>
      <c r="NFE5" s="397"/>
      <c r="NFF5" s="397"/>
      <c r="NFG5" s="397"/>
      <c r="NFH5" s="397"/>
      <c r="NFI5" s="397"/>
      <c r="NFJ5" s="397"/>
      <c r="NFK5" s="397"/>
      <c r="NFL5" s="397"/>
      <c r="NFM5" s="397"/>
      <c r="NFN5" s="397"/>
      <c r="NFO5" s="397"/>
      <c r="NFP5" s="397"/>
      <c r="NFQ5" s="397"/>
      <c r="NFR5" s="397"/>
      <c r="NFS5" s="397"/>
      <c r="NFT5" s="397"/>
      <c r="NFU5" s="397"/>
      <c r="NFV5" s="397"/>
      <c r="NFW5" s="397"/>
      <c r="NFX5" s="397"/>
      <c r="NFY5" s="397"/>
      <c r="NFZ5" s="397"/>
      <c r="NGA5" s="397"/>
      <c r="NGB5" s="397"/>
      <c r="NGC5" s="397"/>
      <c r="NGD5" s="397"/>
      <c r="NGE5" s="397"/>
      <c r="NGF5" s="397"/>
      <c r="NGG5" s="397"/>
      <c r="NGH5" s="397"/>
      <c r="NGI5" s="397"/>
      <c r="NGJ5" s="397"/>
      <c r="NGK5" s="397"/>
      <c r="NGL5" s="397"/>
      <c r="NGM5" s="397"/>
      <c r="NGN5" s="397"/>
      <c r="NGO5" s="397"/>
      <c r="NGP5" s="397"/>
      <c r="NGQ5" s="397"/>
      <c r="NGR5" s="397"/>
      <c r="NGS5" s="397"/>
      <c r="NGT5" s="397"/>
      <c r="NGU5" s="397"/>
      <c r="NGV5" s="397"/>
      <c r="NGW5" s="397"/>
      <c r="NGX5" s="397"/>
      <c r="NGY5" s="397"/>
      <c r="NGZ5" s="397"/>
      <c r="NHA5" s="397"/>
      <c r="NHB5" s="397"/>
      <c r="NHC5" s="397"/>
      <c r="NHD5" s="397"/>
      <c r="NHE5" s="397"/>
      <c r="NHF5" s="397"/>
      <c r="NHG5" s="397"/>
      <c r="NHH5" s="397"/>
      <c r="NHI5" s="397"/>
      <c r="NHJ5" s="397"/>
      <c r="NHK5" s="397"/>
      <c r="NHL5" s="397"/>
      <c r="NHM5" s="397"/>
      <c r="NHN5" s="397"/>
      <c r="NHO5" s="397"/>
      <c r="NHP5" s="397"/>
      <c r="NHQ5" s="397"/>
      <c r="NHR5" s="397"/>
      <c r="NHS5" s="397"/>
      <c r="NHT5" s="397"/>
      <c r="NHU5" s="397"/>
      <c r="NHV5" s="397"/>
      <c r="NHW5" s="397"/>
      <c r="NHX5" s="397"/>
      <c r="NHY5" s="397"/>
      <c r="NHZ5" s="397"/>
      <c r="NIA5" s="397"/>
      <c r="NIB5" s="397"/>
      <c r="NIC5" s="397"/>
      <c r="NID5" s="397"/>
      <c r="NIE5" s="397"/>
      <c r="NIF5" s="397"/>
      <c r="NIG5" s="397"/>
      <c r="NIH5" s="397"/>
      <c r="NII5" s="397"/>
      <c r="NIJ5" s="397"/>
      <c r="NIK5" s="397"/>
      <c r="NIL5" s="397"/>
      <c r="NIM5" s="397"/>
      <c r="NIN5" s="397"/>
      <c r="NIO5" s="397"/>
      <c r="NIP5" s="397"/>
      <c r="NIQ5" s="397"/>
      <c r="NIR5" s="397"/>
      <c r="NIS5" s="397"/>
      <c r="NIT5" s="397"/>
      <c r="NIU5" s="397"/>
      <c r="NIV5" s="397"/>
      <c r="NIW5" s="397"/>
      <c r="NIX5" s="397"/>
      <c r="NIY5" s="397"/>
      <c r="NIZ5" s="397"/>
      <c r="NJA5" s="397"/>
      <c r="NJB5" s="397"/>
      <c r="NJC5" s="397"/>
      <c r="NJD5" s="397"/>
      <c r="NJE5" s="397"/>
      <c r="NJF5" s="397"/>
      <c r="NJG5" s="397"/>
      <c r="NJH5" s="397"/>
      <c r="NJI5" s="397"/>
      <c r="NJJ5" s="397"/>
      <c r="NJK5" s="397"/>
      <c r="NJL5" s="397"/>
      <c r="NJM5" s="397"/>
      <c r="NJN5" s="397"/>
      <c r="NJO5" s="397"/>
      <c r="NJP5" s="397"/>
      <c r="NJQ5" s="397"/>
      <c r="NJR5" s="397"/>
      <c r="NJS5" s="397"/>
      <c r="NJT5" s="397"/>
      <c r="NJU5" s="397"/>
      <c r="NJV5" s="397"/>
      <c r="NJW5" s="397"/>
      <c r="NJX5" s="397"/>
      <c r="NJY5" s="397"/>
      <c r="NJZ5" s="397"/>
      <c r="NKA5" s="397"/>
      <c r="NKB5" s="397"/>
      <c r="NKC5" s="397"/>
      <c r="NKD5" s="397"/>
      <c r="NKE5" s="397"/>
      <c r="NKF5" s="397"/>
      <c r="NKG5" s="397"/>
      <c r="NKH5" s="397"/>
      <c r="NKI5" s="397"/>
      <c r="NKJ5" s="397"/>
      <c r="NKK5" s="397"/>
      <c r="NKL5" s="397"/>
      <c r="NKM5" s="397"/>
      <c r="NKN5" s="397"/>
      <c r="NKO5" s="397"/>
      <c r="NKP5" s="397"/>
      <c r="NKQ5" s="397"/>
      <c r="NKR5" s="397"/>
      <c r="NKS5" s="397"/>
      <c r="NKT5" s="397"/>
      <c r="NKU5" s="397"/>
      <c r="NKV5" s="397"/>
      <c r="NKW5" s="397"/>
      <c r="NKX5" s="397"/>
      <c r="NKY5" s="397"/>
      <c r="NKZ5" s="397"/>
      <c r="NLA5" s="397"/>
      <c r="NLB5" s="397"/>
      <c r="NLC5" s="397"/>
      <c r="NLD5" s="397"/>
      <c r="NLE5" s="397"/>
      <c r="NLF5" s="397"/>
      <c r="NLG5" s="397"/>
      <c r="NLH5" s="397"/>
      <c r="NLI5" s="397"/>
      <c r="NLJ5" s="397"/>
      <c r="NLK5" s="397"/>
      <c r="NLL5" s="397"/>
      <c r="NLM5" s="397"/>
      <c r="NLN5" s="397"/>
      <c r="NLO5" s="397"/>
      <c r="NLP5" s="397"/>
      <c r="NLQ5" s="397"/>
      <c r="NLR5" s="397"/>
      <c r="NLS5" s="397"/>
      <c r="NLT5" s="397"/>
      <c r="NLU5" s="397"/>
      <c r="NLV5" s="397"/>
      <c r="NLW5" s="397"/>
      <c r="NLX5" s="397"/>
      <c r="NLY5" s="397"/>
      <c r="NLZ5" s="397"/>
      <c r="NMA5" s="397"/>
      <c r="NMB5" s="397"/>
      <c r="NMC5" s="397"/>
      <c r="NMD5" s="397"/>
      <c r="NME5" s="397"/>
      <c r="NMF5" s="397"/>
      <c r="NMG5" s="397"/>
      <c r="NMH5" s="397"/>
      <c r="NMI5" s="397"/>
      <c r="NMJ5" s="397"/>
      <c r="NMK5" s="397"/>
      <c r="NML5" s="397"/>
      <c r="NMM5" s="397"/>
      <c r="NMN5" s="397"/>
      <c r="NMO5" s="397"/>
      <c r="NMP5" s="397"/>
      <c r="NMQ5" s="397"/>
      <c r="NMR5" s="397"/>
      <c r="NMS5" s="397"/>
      <c r="NMT5" s="397"/>
      <c r="NMU5" s="397"/>
      <c r="NMV5" s="397"/>
      <c r="NMW5" s="397"/>
      <c r="NMX5" s="397"/>
      <c r="NMY5" s="397"/>
      <c r="NMZ5" s="397"/>
      <c r="NNA5" s="397"/>
      <c r="NNB5" s="397"/>
      <c r="NNC5" s="397"/>
      <c r="NND5" s="397"/>
      <c r="NNE5" s="397"/>
      <c r="NNF5" s="397"/>
      <c r="NNG5" s="397"/>
      <c r="NNH5" s="397"/>
      <c r="NNI5" s="397"/>
      <c r="NNJ5" s="397"/>
      <c r="NNK5" s="397"/>
      <c r="NNL5" s="397"/>
      <c r="NNM5" s="397"/>
      <c r="NNN5" s="397"/>
      <c r="NNO5" s="397"/>
      <c r="NNP5" s="397"/>
      <c r="NNQ5" s="397"/>
      <c r="NNR5" s="397"/>
      <c r="NNS5" s="397"/>
      <c r="NNT5" s="397"/>
      <c r="NNU5" s="397"/>
      <c r="NNV5" s="397"/>
      <c r="NNW5" s="397"/>
      <c r="NNX5" s="397"/>
      <c r="NNY5" s="397"/>
      <c r="NNZ5" s="397"/>
      <c r="NOA5" s="397"/>
      <c r="NOB5" s="397"/>
      <c r="NOC5" s="397"/>
      <c r="NOD5" s="397"/>
      <c r="NOE5" s="397"/>
      <c r="NOF5" s="397"/>
      <c r="NOG5" s="397"/>
      <c r="NOH5" s="397"/>
      <c r="NOI5" s="397"/>
      <c r="NOJ5" s="397"/>
      <c r="NOK5" s="397"/>
      <c r="NOL5" s="397"/>
      <c r="NOM5" s="397"/>
      <c r="NON5" s="397"/>
      <c r="NOO5" s="397"/>
      <c r="NOP5" s="397"/>
      <c r="NOQ5" s="397"/>
      <c r="NOR5" s="397"/>
      <c r="NOS5" s="397"/>
      <c r="NOT5" s="397"/>
      <c r="NOU5" s="397"/>
      <c r="NOV5" s="397"/>
      <c r="NOW5" s="397"/>
      <c r="NOX5" s="397"/>
      <c r="NOY5" s="397"/>
      <c r="NOZ5" s="397"/>
      <c r="NPA5" s="397"/>
      <c r="NPB5" s="397"/>
      <c r="NPC5" s="397"/>
      <c r="NPD5" s="397"/>
      <c r="NPE5" s="397"/>
      <c r="NPF5" s="397"/>
      <c r="NPG5" s="397"/>
      <c r="NPH5" s="397"/>
      <c r="NPI5" s="397"/>
      <c r="NPJ5" s="397"/>
      <c r="NPK5" s="397"/>
      <c r="NPL5" s="397"/>
      <c r="NPM5" s="397"/>
      <c r="NPN5" s="397"/>
      <c r="NPO5" s="397"/>
      <c r="NPP5" s="397"/>
      <c r="NPQ5" s="397"/>
      <c r="NPR5" s="397"/>
      <c r="NPS5" s="397"/>
      <c r="NPT5" s="397"/>
      <c r="NPU5" s="397"/>
      <c r="NPV5" s="397"/>
      <c r="NPW5" s="397"/>
      <c r="NPX5" s="397"/>
      <c r="NPY5" s="397"/>
      <c r="NPZ5" s="397"/>
      <c r="NQA5" s="397"/>
      <c r="NQB5" s="397"/>
      <c r="NQC5" s="397"/>
      <c r="NQD5" s="397"/>
      <c r="NQE5" s="397"/>
      <c r="NQF5" s="397"/>
      <c r="NQG5" s="397"/>
      <c r="NQH5" s="397"/>
      <c r="NQI5" s="397"/>
      <c r="NQJ5" s="397"/>
      <c r="NQK5" s="397"/>
      <c r="NQL5" s="397"/>
      <c r="NQM5" s="397"/>
      <c r="NQN5" s="397"/>
      <c r="NQO5" s="397"/>
      <c r="NQP5" s="397"/>
      <c r="NQQ5" s="397"/>
      <c r="NQR5" s="397"/>
      <c r="NQS5" s="397"/>
      <c r="NQT5" s="397"/>
      <c r="NQU5" s="397"/>
      <c r="NQV5" s="397"/>
      <c r="NQW5" s="397"/>
      <c r="NQX5" s="397"/>
      <c r="NQY5" s="397"/>
      <c r="NQZ5" s="397"/>
      <c r="NRA5" s="397"/>
      <c r="NRB5" s="397"/>
      <c r="NRC5" s="397"/>
      <c r="NRD5" s="397"/>
      <c r="NRE5" s="397"/>
      <c r="NRF5" s="397"/>
      <c r="NRG5" s="397"/>
      <c r="NRH5" s="397"/>
      <c r="NRI5" s="397"/>
      <c r="NRJ5" s="397"/>
      <c r="NRK5" s="397"/>
      <c r="NRL5" s="397"/>
      <c r="NRM5" s="397"/>
      <c r="NRN5" s="397"/>
      <c r="NRO5" s="397"/>
      <c r="NRP5" s="397"/>
      <c r="NRQ5" s="397"/>
      <c r="NRR5" s="397"/>
      <c r="NRS5" s="397"/>
      <c r="NRT5" s="397"/>
      <c r="NRU5" s="397"/>
      <c r="NRV5" s="397"/>
      <c r="NRW5" s="397"/>
      <c r="NRX5" s="397"/>
      <c r="NRY5" s="397"/>
      <c r="NRZ5" s="397"/>
      <c r="NSA5" s="397"/>
      <c r="NSB5" s="397"/>
      <c r="NSC5" s="397"/>
      <c r="NSD5" s="397"/>
      <c r="NSE5" s="397"/>
      <c r="NSF5" s="397"/>
      <c r="NSG5" s="397"/>
      <c r="NSH5" s="397"/>
      <c r="NSI5" s="397"/>
      <c r="NSJ5" s="397"/>
      <c r="NSK5" s="397"/>
      <c r="NSL5" s="397"/>
      <c r="NSM5" s="397"/>
      <c r="NSN5" s="397"/>
      <c r="NSO5" s="397"/>
      <c r="NSP5" s="397"/>
      <c r="NSQ5" s="397"/>
      <c r="NSR5" s="397"/>
      <c r="NSS5" s="397"/>
      <c r="NST5" s="397"/>
      <c r="NSU5" s="397"/>
      <c r="NSV5" s="397"/>
      <c r="NSW5" s="397"/>
      <c r="NSX5" s="397"/>
      <c r="NSY5" s="397"/>
      <c r="NSZ5" s="397"/>
      <c r="NTA5" s="397"/>
      <c r="NTB5" s="397"/>
      <c r="NTC5" s="397"/>
      <c r="NTD5" s="397"/>
      <c r="NTE5" s="397"/>
      <c r="NTF5" s="397"/>
      <c r="NTG5" s="397"/>
      <c r="NTH5" s="397"/>
      <c r="NTI5" s="397"/>
      <c r="NTJ5" s="397"/>
      <c r="NTK5" s="397"/>
      <c r="NTL5" s="397"/>
      <c r="NTM5" s="397"/>
      <c r="NTN5" s="397"/>
      <c r="NTO5" s="397"/>
      <c r="NTP5" s="397"/>
      <c r="NTQ5" s="397"/>
      <c r="NTR5" s="397"/>
      <c r="NTS5" s="397"/>
      <c r="NTT5" s="397"/>
      <c r="NTU5" s="397"/>
      <c r="NTV5" s="397"/>
      <c r="NTW5" s="397"/>
      <c r="NTX5" s="397"/>
      <c r="NTY5" s="397"/>
      <c r="NTZ5" s="397"/>
      <c r="NUA5" s="397"/>
      <c r="NUB5" s="397"/>
      <c r="NUC5" s="397"/>
      <c r="NUD5" s="397"/>
      <c r="NUE5" s="397"/>
      <c r="NUF5" s="397"/>
      <c r="NUG5" s="397"/>
      <c r="NUH5" s="397"/>
      <c r="NUI5" s="397"/>
      <c r="NUJ5" s="397"/>
      <c r="NUK5" s="397"/>
      <c r="NUL5" s="397"/>
      <c r="NUM5" s="397"/>
      <c r="NUN5" s="397"/>
      <c r="NUO5" s="397"/>
      <c r="NUP5" s="397"/>
      <c r="NUQ5" s="397"/>
      <c r="NUR5" s="397"/>
      <c r="NUS5" s="397"/>
      <c r="NUT5" s="397"/>
      <c r="NUU5" s="397"/>
      <c r="NUV5" s="397"/>
      <c r="NUW5" s="397"/>
      <c r="NUX5" s="397"/>
      <c r="NUY5" s="397"/>
      <c r="NUZ5" s="397"/>
      <c r="NVA5" s="397"/>
      <c r="NVB5" s="397"/>
      <c r="NVC5" s="397"/>
      <c r="NVD5" s="397"/>
      <c r="NVE5" s="397"/>
      <c r="NVF5" s="397"/>
      <c r="NVG5" s="397"/>
      <c r="NVH5" s="397"/>
      <c r="NVI5" s="397"/>
      <c r="NVJ5" s="397"/>
      <c r="NVK5" s="397"/>
      <c r="NVL5" s="397"/>
      <c r="NVM5" s="397"/>
      <c r="NVN5" s="397"/>
      <c r="NVO5" s="397"/>
      <c r="NVP5" s="397"/>
      <c r="NVQ5" s="397"/>
      <c r="NVR5" s="397"/>
      <c r="NVS5" s="397"/>
      <c r="NVT5" s="397"/>
      <c r="NVU5" s="397"/>
      <c r="NVV5" s="397"/>
      <c r="NVW5" s="397"/>
      <c r="NVX5" s="397"/>
      <c r="NVY5" s="397"/>
      <c r="NVZ5" s="397"/>
      <c r="NWA5" s="397"/>
      <c r="NWB5" s="397"/>
      <c r="NWC5" s="397"/>
      <c r="NWD5" s="397"/>
      <c r="NWE5" s="397"/>
      <c r="NWF5" s="397"/>
      <c r="NWG5" s="397"/>
      <c r="NWH5" s="397"/>
      <c r="NWI5" s="397"/>
      <c r="NWJ5" s="397"/>
      <c r="NWK5" s="397"/>
      <c r="NWL5" s="397"/>
      <c r="NWM5" s="397"/>
      <c r="NWN5" s="397"/>
      <c r="NWO5" s="397"/>
      <c r="NWP5" s="397"/>
      <c r="NWQ5" s="397"/>
      <c r="NWR5" s="397"/>
      <c r="NWS5" s="397"/>
      <c r="NWT5" s="397"/>
      <c r="NWU5" s="397"/>
      <c r="NWV5" s="397"/>
      <c r="NWW5" s="397"/>
      <c r="NWX5" s="397"/>
      <c r="NWY5" s="397"/>
      <c r="NWZ5" s="397"/>
      <c r="NXA5" s="397"/>
      <c r="NXB5" s="397"/>
      <c r="NXC5" s="397"/>
      <c r="NXD5" s="397"/>
      <c r="NXE5" s="397"/>
      <c r="NXF5" s="397"/>
      <c r="NXG5" s="397"/>
      <c r="NXH5" s="397"/>
      <c r="NXI5" s="397"/>
      <c r="NXJ5" s="397"/>
      <c r="NXK5" s="397"/>
      <c r="NXL5" s="397"/>
      <c r="NXM5" s="397"/>
      <c r="NXN5" s="397"/>
      <c r="NXO5" s="397"/>
      <c r="NXP5" s="397"/>
      <c r="NXQ5" s="397"/>
      <c r="NXR5" s="397"/>
      <c r="NXS5" s="397"/>
      <c r="NXT5" s="397"/>
      <c r="NXU5" s="397"/>
      <c r="NXV5" s="397"/>
      <c r="NXW5" s="397"/>
      <c r="NXX5" s="397"/>
      <c r="NXY5" s="397"/>
      <c r="NXZ5" s="397"/>
      <c r="NYA5" s="397"/>
      <c r="NYB5" s="397"/>
      <c r="NYC5" s="397"/>
      <c r="NYD5" s="397"/>
      <c r="NYE5" s="397"/>
      <c r="NYF5" s="397"/>
      <c r="NYG5" s="397"/>
      <c r="NYH5" s="397"/>
      <c r="NYI5" s="397"/>
      <c r="NYJ5" s="397"/>
      <c r="NYK5" s="397"/>
      <c r="NYL5" s="397"/>
      <c r="NYM5" s="397"/>
      <c r="NYN5" s="397"/>
      <c r="NYO5" s="397"/>
      <c r="NYP5" s="397"/>
      <c r="NYQ5" s="397"/>
      <c r="NYR5" s="397"/>
      <c r="NYS5" s="397"/>
      <c r="NYT5" s="397"/>
      <c r="NYU5" s="397"/>
      <c r="NYV5" s="397"/>
      <c r="NYW5" s="397"/>
      <c r="NYX5" s="397"/>
      <c r="NYY5" s="397"/>
      <c r="NYZ5" s="397"/>
      <c r="NZA5" s="397"/>
      <c r="NZB5" s="397"/>
      <c r="NZC5" s="397"/>
      <c r="NZD5" s="397"/>
      <c r="NZE5" s="397"/>
      <c r="NZF5" s="397"/>
      <c r="NZG5" s="397"/>
      <c r="NZH5" s="397"/>
      <c r="NZI5" s="397"/>
      <c r="NZJ5" s="397"/>
      <c r="NZK5" s="397"/>
      <c r="NZL5" s="397"/>
      <c r="NZM5" s="397"/>
      <c r="NZN5" s="397"/>
      <c r="NZO5" s="397"/>
      <c r="NZP5" s="397"/>
      <c r="NZQ5" s="397"/>
      <c r="NZR5" s="397"/>
      <c r="NZS5" s="397"/>
      <c r="NZT5" s="397"/>
      <c r="NZU5" s="397"/>
      <c r="NZV5" s="397"/>
      <c r="NZW5" s="397"/>
      <c r="NZX5" s="397"/>
      <c r="NZY5" s="397"/>
      <c r="NZZ5" s="397"/>
      <c r="OAA5" s="397"/>
      <c r="OAB5" s="397"/>
      <c r="OAC5" s="397"/>
      <c r="OAD5" s="397"/>
      <c r="OAE5" s="397"/>
      <c r="OAF5" s="397"/>
      <c r="OAG5" s="397"/>
      <c r="OAH5" s="397"/>
      <c r="OAI5" s="397"/>
      <c r="OAJ5" s="397"/>
      <c r="OAK5" s="397"/>
      <c r="OAL5" s="397"/>
      <c r="OAM5" s="397"/>
      <c r="OAN5" s="397"/>
      <c r="OAO5" s="397"/>
      <c r="OAP5" s="397"/>
      <c r="OAQ5" s="397"/>
      <c r="OAR5" s="397"/>
      <c r="OAS5" s="397"/>
      <c r="OAT5" s="397"/>
      <c r="OAU5" s="397"/>
      <c r="OAV5" s="397"/>
      <c r="OAW5" s="397"/>
      <c r="OAX5" s="397"/>
      <c r="OAY5" s="397"/>
      <c r="OAZ5" s="397"/>
      <c r="OBA5" s="397"/>
      <c r="OBB5" s="397"/>
      <c r="OBC5" s="397"/>
      <c r="OBD5" s="397"/>
      <c r="OBE5" s="397"/>
      <c r="OBF5" s="397"/>
      <c r="OBG5" s="397"/>
      <c r="OBH5" s="397"/>
      <c r="OBI5" s="397"/>
      <c r="OBJ5" s="397"/>
      <c r="OBK5" s="397"/>
      <c r="OBL5" s="397"/>
      <c r="OBM5" s="397"/>
      <c r="OBN5" s="397"/>
      <c r="OBO5" s="397"/>
      <c r="OBP5" s="397"/>
      <c r="OBQ5" s="397"/>
      <c r="OBR5" s="397"/>
      <c r="OBS5" s="397"/>
      <c r="OBT5" s="397"/>
      <c r="OBU5" s="397"/>
      <c r="OBV5" s="397"/>
      <c r="OBW5" s="397"/>
      <c r="OBX5" s="397"/>
      <c r="OBY5" s="397"/>
      <c r="OBZ5" s="397"/>
      <c r="OCA5" s="397"/>
      <c r="OCB5" s="397"/>
      <c r="OCC5" s="397"/>
      <c r="OCD5" s="397"/>
      <c r="OCE5" s="397"/>
      <c r="OCF5" s="397"/>
      <c r="OCG5" s="397"/>
      <c r="OCH5" s="397"/>
      <c r="OCI5" s="397"/>
      <c r="OCJ5" s="397"/>
      <c r="OCK5" s="397"/>
      <c r="OCL5" s="397"/>
      <c r="OCM5" s="397"/>
      <c r="OCN5" s="397"/>
      <c r="OCO5" s="397"/>
      <c r="OCP5" s="397"/>
      <c r="OCQ5" s="397"/>
      <c r="OCR5" s="397"/>
      <c r="OCS5" s="397"/>
      <c r="OCT5" s="397"/>
      <c r="OCU5" s="397"/>
      <c r="OCV5" s="397"/>
      <c r="OCW5" s="397"/>
      <c r="OCX5" s="397"/>
      <c r="OCY5" s="397"/>
      <c r="OCZ5" s="397"/>
      <c r="ODA5" s="397"/>
      <c r="ODB5" s="397"/>
      <c r="ODC5" s="397"/>
      <c r="ODD5" s="397"/>
      <c r="ODE5" s="397"/>
      <c r="ODF5" s="397"/>
      <c r="ODG5" s="397"/>
      <c r="ODH5" s="397"/>
      <c r="ODI5" s="397"/>
      <c r="ODJ5" s="397"/>
      <c r="ODK5" s="397"/>
      <c r="ODL5" s="397"/>
      <c r="ODM5" s="397"/>
      <c r="ODN5" s="397"/>
      <c r="ODO5" s="397"/>
      <c r="ODP5" s="397"/>
      <c r="ODQ5" s="397"/>
      <c r="ODR5" s="397"/>
      <c r="ODS5" s="397"/>
      <c r="ODT5" s="397"/>
      <c r="ODU5" s="397"/>
      <c r="ODV5" s="397"/>
      <c r="ODW5" s="397"/>
      <c r="ODX5" s="397"/>
      <c r="ODY5" s="397"/>
      <c r="ODZ5" s="397"/>
      <c r="OEA5" s="397"/>
      <c r="OEB5" s="397"/>
      <c r="OEC5" s="397"/>
      <c r="OED5" s="397"/>
      <c r="OEE5" s="397"/>
      <c r="OEF5" s="397"/>
      <c r="OEG5" s="397"/>
      <c r="OEH5" s="397"/>
      <c r="OEI5" s="397"/>
      <c r="OEJ5" s="397"/>
      <c r="OEK5" s="397"/>
      <c r="OEL5" s="397"/>
      <c r="OEM5" s="397"/>
      <c r="OEN5" s="397"/>
      <c r="OEO5" s="397"/>
      <c r="OEP5" s="397"/>
      <c r="OEQ5" s="397"/>
      <c r="OER5" s="397"/>
      <c r="OES5" s="397"/>
      <c r="OET5" s="397"/>
      <c r="OEU5" s="397"/>
      <c r="OEV5" s="397"/>
      <c r="OEW5" s="397"/>
      <c r="OEX5" s="397"/>
      <c r="OEY5" s="397"/>
      <c r="OEZ5" s="397"/>
      <c r="OFA5" s="397"/>
      <c r="OFB5" s="397"/>
      <c r="OFC5" s="397"/>
      <c r="OFD5" s="397"/>
      <c r="OFE5" s="397"/>
      <c r="OFF5" s="397"/>
      <c r="OFG5" s="397"/>
      <c r="OFH5" s="397"/>
      <c r="OFI5" s="397"/>
      <c r="OFJ5" s="397"/>
      <c r="OFK5" s="397"/>
      <c r="OFL5" s="397"/>
      <c r="OFM5" s="397"/>
      <c r="OFN5" s="397"/>
      <c r="OFO5" s="397"/>
      <c r="OFP5" s="397"/>
      <c r="OFQ5" s="397"/>
      <c r="OFR5" s="397"/>
      <c r="OFS5" s="397"/>
      <c r="OFT5" s="397"/>
      <c r="OFU5" s="397"/>
      <c r="OFV5" s="397"/>
      <c r="OFW5" s="397"/>
      <c r="OFX5" s="397"/>
      <c r="OFY5" s="397"/>
      <c r="OFZ5" s="397"/>
      <c r="OGA5" s="397"/>
      <c r="OGB5" s="397"/>
      <c r="OGC5" s="397"/>
      <c r="OGD5" s="397"/>
      <c r="OGE5" s="397"/>
      <c r="OGF5" s="397"/>
      <c r="OGG5" s="397"/>
      <c r="OGH5" s="397"/>
      <c r="OGI5" s="397"/>
      <c r="OGJ5" s="397"/>
      <c r="OGK5" s="397"/>
      <c r="OGL5" s="397"/>
      <c r="OGM5" s="397"/>
      <c r="OGN5" s="397"/>
      <c r="OGO5" s="397"/>
      <c r="OGP5" s="397"/>
      <c r="OGQ5" s="397"/>
      <c r="OGR5" s="397"/>
      <c r="OGS5" s="397"/>
      <c r="OGT5" s="397"/>
      <c r="OGU5" s="397"/>
      <c r="OGV5" s="397"/>
      <c r="OGW5" s="397"/>
      <c r="OGX5" s="397"/>
      <c r="OGY5" s="397"/>
      <c r="OGZ5" s="397"/>
      <c r="OHA5" s="397"/>
      <c r="OHB5" s="397"/>
      <c r="OHC5" s="397"/>
      <c r="OHD5" s="397"/>
      <c r="OHE5" s="397"/>
      <c r="OHF5" s="397"/>
      <c r="OHG5" s="397"/>
      <c r="OHH5" s="397"/>
      <c r="OHI5" s="397"/>
      <c r="OHJ5" s="397"/>
      <c r="OHK5" s="397"/>
      <c r="OHL5" s="397"/>
      <c r="OHM5" s="397"/>
      <c r="OHN5" s="397"/>
      <c r="OHO5" s="397"/>
      <c r="OHP5" s="397"/>
      <c r="OHQ5" s="397"/>
      <c r="OHR5" s="397"/>
      <c r="OHS5" s="397"/>
      <c r="OHT5" s="397"/>
      <c r="OHU5" s="397"/>
      <c r="OHV5" s="397"/>
      <c r="OHW5" s="397"/>
      <c r="OHX5" s="397"/>
      <c r="OHY5" s="397"/>
      <c r="OHZ5" s="397"/>
      <c r="OIA5" s="397"/>
      <c r="OIB5" s="397"/>
      <c r="OIC5" s="397"/>
      <c r="OID5" s="397"/>
      <c r="OIE5" s="397"/>
      <c r="OIF5" s="397"/>
      <c r="OIG5" s="397"/>
      <c r="OIH5" s="397"/>
      <c r="OII5" s="397"/>
      <c r="OIJ5" s="397"/>
      <c r="OIK5" s="397"/>
      <c r="OIL5" s="397"/>
      <c r="OIM5" s="397"/>
      <c r="OIN5" s="397"/>
      <c r="OIO5" s="397"/>
      <c r="OIP5" s="397"/>
      <c r="OIQ5" s="397"/>
      <c r="OIR5" s="397"/>
      <c r="OIS5" s="397"/>
      <c r="OIT5" s="397"/>
      <c r="OIU5" s="397"/>
      <c r="OIV5" s="397"/>
      <c r="OIW5" s="397"/>
      <c r="OIX5" s="397"/>
      <c r="OIY5" s="397"/>
      <c r="OIZ5" s="397"/>
      <c r="OJA5" s="397"/>
      <c r="OJB5" s="397"/>
      <c r="OJC5" s="397"/>
      <c r="OJD5" s="397"/>
      <c r="OJE5" s="397"/>
      <c r="OJF5" s="397"/>
      <c r="OJG5" s="397"/>
      <c r="OJH5" s="397"/>
      <c r="OJI5" s="397"/>
      <c r="OJJ5" s="397"/>
      <c r="OJK5" s="397"/>
      <c r="OJL5" s="397"/>
      <c r="OJM5" s="397"/>
      <c r="OJN5" s="397"/>
      <c r="OJO5" s="397"/>
      <c r="OJP5" s="397"/>
      <c r="OJQ5" s="397"/>
      <c r="OJR5" s="397"/>
      <c r="OJS5" s="397"/>
      <c r="OJT5" s="397"/>
      <c r="OJU5" s="397"/>
      <c r="OJV5" s="397"/>
      <c r="OJW5" s="397"/>
      <c r="OJX5" s="397"/>
      <c r="OJY5" s="397"/>
      <c r="OJZ5" s="397"/>
      <c r="OKA5" s="397"/>
      <c r="OKB5" s="397"/>
      <c r="OKC5" s="397"/>
      <c r="OKD5" s="397"/>
      <c r="OKE5" s="397"/>
      <c r="OKF5" s="397"/>
      <c r="OKG5" s="397"/>
      <c r="OKH5" s="397"/>
      <c r="OKI5" s="397"/>
      <c r="OKJ5" s="397"/>
      <c r="OKK5" s="397"/>
      <c r="OKL5" s="397"/>
      <c r="OKM5" s="397"/>
      <c r="OKN5" s="397"/>
      <c r="OKO5" s="397"/>
      <c r="OKP5" s="397"/>
      <c r="OKQ5" s="397"/>
      <c r="OKR5" s="397"/>
      <c r="OKS5" s="397"/>
      <c r="OKT5" s="397"/>
      <c r="OKU5" s="397"/>
      <c r="OKV5" s="397"/>
      <c r="OKW5" s="397"/>
      <c r="OKX5" s="397"/>
      <c r="OKY5" s="397"/>
      <c r="OKZ5" s="397"/>
      <c r="OLA5" s="397"/>
      <c r="OLB5" s="397"/>
      <c r="OLC5" s="397"/>
      <c r="OLD5" s="397"/>
      <c r="OLE5" s="397"/>
      <c r="OLF5" s="397"/>
      <c r="OLG5" s="397"/>
      <c r="OLH5" s="397"/>
      <c r="OLI5" s="397"/>
      <c r="OLJ5" s="397"/>
      <c r="OLK5" s="397"/>
      <c r="OLL5" s="397"/>
      <c r="OLM5" s="397"/>
      <c r="OLN5" s="397"/>
      <c r="OLO5" s="397"/>
      <c r="OLP5" s="397"/>
      <c r="OLQ5" s="397"/>
      <c r="OLR5" s="397"/>
      <c r="OLS5" s="397"/>
      <c r="OLT5" s="397"/>
      <c r="OLU5" s="397"/>
      <c r="OLV5" s="397"/>
      <c r="OLW5" s="397"/>
      <c r="OLX5" s="397"/>
      <c r="OLY5" s="397"/>
      <c r="OLZ5" s="397"/>
      <c r="OMA5" s="397"/>
      <c r="OMB5" s="397"/>
      <c r="OMC5" s="397"/>
      <c r="OMD5" s="397"/>
      <c r="OME5" s="397"/>
      <c r="OMF5" s="397"/>
      <c r="OMG5" s="397"/>
      <c r="OMH5" s="397"/>
      <c r="OMI5" s="397"/>
      <c r="OMJ5" s="397"/>
      <c r="OMK5" s="397"/>
      <c r="OML5" s="397"/>
      <c r="OMM5" s="397"/>
      <c r="OMN5" s="397"/>
      <c r="OMO5" s="397"/>
      <c r="OMP5" s="397"/>
      <c r="OMQ5" s="397"/>
      <c r="OMR5" s="397"/>
      <c r="OMS5" s="397"/>
      <c r="OMT5" s="397"/>
      <c r="OMU5" s="397"/>
      <c r="OMV5" s="397"/>
      <c r="OMW5" s="397"/>
      <c r="OMX5" s="397"/>
      <c r="OMY5" s="397"/>
      <c r="OMZ5" s="397"/>
      <c r="ONA5" s="397"/>
      <c r="ONB5" s="397"/>
      <c r="ONC5" s="397"/>
      <c r="OND5" s="397"/>
      <c r="ONE5" s="397"/>
      <c r="ONF5" s="397"/>
      <c r="ONG5" s="397"/>
      <c r="ONH5" s="397"/>
      <c r="ONI5" s="397"/>
      <c r="ONJ5" s="397"/>
      <c r="ONK5" s="397"/>
      <c r="ONL5" s="397"/>
      <c r="ONM5" s="397"/>
      <c r="ONN5" s="397"/>
      <c r="ONO5" s="397"/>
      <c r="ONP5" s="397"/>
      <c r="ONQ5" s="397"/>
      <c r="ONR5" s="397"/>
      <c r="ONS5" s="397"/>
      <c r="ONT5" s="397"/>
      <c r="ONU5" s="397"/>
      <c r="ONV5" s="397"/>
      <c r="ONW5" s="397"/>
      <c r="ONX5" s="397"/>
      <c r="ONY5" s="397"/>
      <c r="ONZ5" s="397"/>
      <c r="OOA5" s="397"/>
      <c r="OOB5" s="397"/>
      <c r="OOC5" s="397"/>
      <c r="OOD5" s="397"/>
      <c r="OOE5" s="397"/>
      <c r="OOF5" s="397"/>
      <c r="OOG5" s="397"/>
      <c r="OOH5" s="397"/>
      <c r="OOI5" s="397"/>
      <c r="OOJ5" s="397"/>
      <c r="OOK5" s="397"/>
      <c r="OOL5" s="397"/>
      <c r="OOM5" s="397"/>
      <c r="OON5" s="397"/>
      <c r="OOO5" s="397"/>
      <c r="OOP5" s="397"/>
      <c r="OOQ5" s="397"/>
      <c r="OOR5" s="397"/>
      <c r="OOS5" s="397"/>
      <c r="OOT5" s="397"/>
      <c r="OOU5" s="397"/>
      <c r="OOV5" s="397"/>
      <c r="OOW5" s="397"/>
      <c r="OOX5" s="397"/>
      <c r="OOY5" s="397"/>
      <c r="OOZ5" s="397"/>
      <c r="OPA5" s="397"/>
      <c r="OPB5" s="397"/>
      <c r="OPC5" s="397"/>
      <c r="OPD5" s="397"/>
      <c r="OPE5" s="397"/>
      <c r="OPF5" s="397"/>
      <c r="OPG5" s="397"/>
      <c r="OPH5" s="397"/>
      <c r="OPI5" s="397"/>
      <c r="OPJ5" s="397"/>
      <c r="OPK5" s="397"/>
      <c r="OPL5" s="397"/>
      <c r="OPM5" s="397"/>
      <c r="OPN5" s="397"/>
      <c r="OPO5" s="397"/>
      <c r="OPP5" s="397"/>
      <c r="OPQ5" s="397"/>
      <c r="OPR5" s="397"/>
      <c r="OPS5" s="397"/>
      <c r="OPT5" s="397"/>
      <c r="OPU5" s="397"/>
      <c r="OPV5" s="397"/>
      <c r="OPW5" s="397"/>
      <c r="OPX5" s="397"/>
      <c r="OPY5" s="397"/>
      <c r="OPZ5" s="397"/>
      <c r="OQA5" s="397"/>
      <c r="OQB5" s="397"/>
      <c r="OQC5" s="397"/>
      <c r="OQD5" s="397"/>
      <c r="OQE5" s="397"/>
      <c r="OQF5" s="397"/>
      <c r="OQG5" s="397"/>
      <c r="OQH5" s="397"/>
      <c r="OQI5" s="397"/>
      <c r="OQJ5" s="397"/>
      <c r="OQK5" s="397"/>
      <c r="OQL5" s="397"/>
      <c r="OQM5" s="397"/>
      <c r="OQN5" s="397"/>
      <c r="OQO5" s="397"/>
      <c r="OQP5" s="397"/>
      <c r="OQQ5" s="397"/>
      <c r="OQR5" s="397"/>
      <c r="OQS5" s="397"/>
      <c r="OQT5" s="397"/>
      <c r="OQU5" s="397"/>
      <c r="OQV5" s="397"/>
      <c r="OQW5" s="397"/>
      <c r="OQX5" s="397"/>
      <c r="OQY5" s="397"/>
      <c r="OQZ5" s="397"/>
      <c r="ORA5" s="397"/>
      <c r="ORB5" s="397"/>
      <c r="ORC5" s="397"/>
      <c r="ORD5" s="397"/>
      <c r="ORE5" s="397"/>
      <c r="ORF5" s="397"/>
      <c r="ORG5" s="397"/>
      <c r="ORH5" s="397"/>
      <c r="ORI5" s="397"/>
      <c r="ORJ5" s="397"/>
      <c r="ORK5" s="397"/>
      <c r="ORL5" s="397"/>
      <c r="ORM5" s="397"/>
      <c r="ORN5" s="397"/>
      <c r="ORO5" s="397"/>
      <c r="ORP5" s="397"/>
      <c r="ORQ5" s="397"/>
      <c r="ORR5" s="397"/>
      <c r="ORS5" s="397"/>
      <c r="ORT5" s="397"/>
      <c r="ORU5" s="397"/>
      <c r="ORV5" s="397"/>
      <c r="ORW5" s="397"/>
      <c r="ORX5" s="397"/>
      <c r="ORY5" s="397"/>
      <c r="ORZ5" s="397"/>
      <c r="OSA5" s="397"/>
      <c r="OSB5" s="397"/>
      <c r="OSC5" s="397"/>
      <c r="OSD5" s="397"/>
      <c r="OSE5" s="397"/>
      <c r="OSF5" s="397"/>
      <c r="OSG5" s="397"/>
      <c r="OSH5" s="397"/>
      <c r="OSI5" s="397"/>
      <c r="OSJ5" s="397"/>
      <c r="OSK5" s="397"/>
      <c r="OSL5" s="397"/>
      <c r="OSM5" s="397"/>
      <c r="OSN5" s="397"/>
      <c r="OSO5" s="397"/>
      <c r="OSP5" s="397"/>
      <c r="OSQ5" s="397"/>
      <c r="OSR5" s="397"/>
      <c r="OSS5" s="397"/>
      <c r="OST5" s="397"/>
      <c r="OSU5" s="397"/>
      <c r="OSV5" s="397"/>
      <c r="OSW5" s="397"/>
      <c r="OSX5" s="397"/>
      <c r="OSY5" s="397"/>
      <c r="OSZ5" s="397"/>
      <c r="OTA5" s="397"/>
      <c r="OTB5" s="397"/>
      <c r="OTC5" s="397"/>
      <c r="OTD5" s="397"/>
      <c r="OTE5" s="397"/>
      <c r="OTF5" s="397"/>
      <c r="OTG5" s="397"/>
      <c r="OTH5" s="397"/>
      <c r="OTI5" s="397"/>
      <c r="OTJ5" s="397"/>
      <c r="OTK5" s="397"/>
      <c r="OTL5" s="397"/>
      <c r="OTM5" s="397"/>
      <c r="OTN5" s="397"/>
      <c r="OTO5" s="397"/>
      <c r="OTP5" s="397"/>
      <c r="OTQ5" s="397"/>
      <c r="OTR5" s="397"/>
      <c r="OTS5" s="397"/>
      <c r="OTT5" s="397"/>
      <c r="OTU5" s="397"/>
      <c r="OTV5" s="397"/>
      <c r="OTW5" s="397"/>
      <c r="OTX5" s="397"/>
      <c r="OTY5" s="397"/>
      <c r="OTZ5" s="397"/>
      <c r="OUA5" s="397"/>
      <c r="OUB5" s="397"/>
      <c r="OUC5" s="397"/>
      <c r="OUD5" s="397"/>
      <c r="OUE5" s="397"/>
      <c r="OUF5" s="397"/>
      <c r="OUG5" s="397"/>
      <c r="OUH5" s="397"/>
      <c r="OUI5" s="397"/>
      <c r="OUJ5" s="397"/>
      <c r="OUK5" s="397"/>
      <c r="OUL5" s="397"/>
      <c r="OUM5" s="397"/>
      <c r="OUN5" s="397"/>
      <c r="OUO5" s="397"/>
      <c r="OUP5" s="397"/>
      <c r="OUQ5" s="397"/>
      <c r="OUR5" s="397"/>
      <c r="OUS5" s="397"/>
      <c r="OUT5" s="397"/>
      <c r="OUU5" s="397"/>
      <c r="OUV5" s="397"/>
      <c r="OUW5" s="397"/>
      <c r="OUX5" s="397"/>
      <c r="OUY5" s="397"/>
      <c r="OUZ5" s="397"/>
      <c r="OVA5" s="397"/>
      <c r="OVB5" s="397"/>
      <c r="OVC5" s="397"/>
      <c r="OVD5" s="397"/>
      <c r="OVE5" s="397"/>
      <c r="OVF5" s="397"/>
      <c r="OVG5" s="397"/>
      <c r="OVH5" s="397"/>
      <c r="OVI5" s="397"/>
      <c r="OVJ5" s="397"/>
      <c r="OVK5" s="397"/>
      <c r="OVL5" s="397"/>
      <c r="OVM5" s="397"/>
      <c r="OVN5" s="397"/>
      <c r="OVO5" s="397"/>
      <c r="OVP5" s="397"/>
      <c r="OVQ5" s="397"/>
      <c r="OVR5" s="397"/>
      <c r="OVS5" s="397"/>
      <c r="OVT5" s="397"/>
      <c r="OVU5" s="397"/>
      <c r="OVV5" s="397"/>
      <c r="OVW5" s="397"/>
      <c r="OVX5" s="397"/>
      <c r="OVY5" s="397"/>
      <c r="OVZ5" s="397"/>
      <c r="OWA5" s="397"/>
      <c r="OWB5" s="397"/>
      <c r="OWC5" s="397"/>
      <c r="OWD5" s="397"/>
      <c r="OWE5" s="397"/>
      <c r="OWF5" s="397"/>
      <c r="OWG5" s="397"/>
      <c r="OWH5" s="397"/>
      <c r="OWI5" s="397"/>
      <c r="OWJ5" s="397"/>
      <c r="OWK5" s="397"/>
      <c r="OWL5" s="397"/>
      <c r="OWM5" s="397"/>
      <c r="OWN5" s="397"/>
      <c r="OWO5" s="397"/>
      <c r="OWP5" s="397"/>
      <c r="OWQ5" s="397"/>
      <c r="OWR5" s="397"/>
      <c r="OWS5" s="397"/>
      <c r="OWT5" s="397"/>
      <c r="OWU5" s="397"/>
      <c r="OWV5" s="397"/>
      <c r="OWW5" s="397"/>
      <c r="OWX5" s="397"/>
      <c r="OWY5" s="397"/>
      <c r="OWZ5" s="397"/>
      <c r="OXA5" s="397"/>
      <c r="OXB5" s="397"/>
      <c r="OXC5" s="397"/>
      <c r="OXD5" s="397"/>
      <c r="OXE5" s="397"/>
      <c r="OXF5" s="397"/>
      <c r="OXG5" s="397"/>
      <c r="OXH5" s="397"/>
      <c r="OXI5" s="397"/>
      <c r="OXJ5" s="397"/>
      <c r="OXK5" s="397"/>
      <c r="OXL5" s="397"/>
      <c r="OXM5" s="397"/>
      <c r="OXN5" s="397"/>
      <c r="OXO5" s="397"/>
      <c r="OXP5" s="397"/>
      <c r="OXQ5" s="397"/>
      <c r="OXR5" s="397"/>
      <c r="OXS5" s="397"/>
      <c r="OXT5" s="397"/>
      <c r="OXU5" s="397"/>
      <c r="OXV5" s="397"/>
      <c r="OXW5" s="397"/>
      <c r="OXX5" s="397"/>
      <c r="OXY5" s="397"/>
      <c r="OXZ5" s="397"/>
      <c r="OYA5" s="397"/>
      <c r="OYB5" s="397"/>
      <c r="OYC5" s="397"/>
      <c r="OYD5" s="397"/>
      <c r="OYE5" s="397"/>
      <c r="OYF5" s="397"/>
      <c r="OYG5" s="397"/>
      <c r="OYH5" s="397"/>
      <c r="OYI5" s="397"/>
      <c r="OYJ5" s="397"/>
      <c r="OYK5" s="397"/>
      <c r="OYL5" s="397"/>
      <c r="OYM5" s="397"/>
      <c r="OYN5" s="397"/>
      <c r="OYO5" s="397"/>
      <c r="OYP5" s="397"/>
      <c r="OYQ5" s="397"/>
      <c r="OYR5" s="397"/>
      <c r="OYS5" s="397"/>
      <c r="OYT5" s="397"/>
      <c r="OYU5" s="397"/>
      <c r="OYV5" s="397"/>
      <c r="OYW5" s="397"/>
      <c r="OYX5" s="397"/>
      <c r="OYY5" s="397"/>
      <c r="OYZ5" s="397"/>
      <c r="OZA5" s="397"/>
      <c r="OZB5" s="397"/>
      <c r="OZC5" s="397"/>
      <c r="OZD5" s="397"/>
      <c r="OZE5" s="397"/>
      <c r="OZF5" s="397"/>
      <c r="OZG5" s="397"/>
      <c r="OZH5" s="397"/>
      <c r="OZI5" s="397"/>
      <c r="OZJ5" s="397"/>
      <c r="OZK5" s="397"/>
      <c r="OZL5" s="397"/>
      <c r="OZM5" s="397"/>
      <c r="OZN5" s="397"/>
      <c r="OZO5" s="397"/>
      <c r="OZP5" s="397"/>
      <c r="OZQ5" s="397"/>
      <c r="OZR5" s="397"/>
      <c r="OZS5" s="397"/>
      <c r="OZT5" s="397"/>
      <c r="OZU5" s="397"/>
      <c r="OZV5" s="397"/>
      <c r="OZW5" s="397"/>
      <c r="OZX5" s="397"/>
      <c r="OZY5" s="397"/>
      <c r="OZZ5" s="397"/>
      <c r="PAA5" s="397"/>
      <c r="PAB5" s="397"/>
      <c r="PAC5" s="397"/>
      <c r="PAD5" s="397"/>
      <c r="PAE5" s="397"/>
      <c r="PAF5" s="397"/>
      <c r="PAG5" s="397"/>
      <c r="PAH5" s="397"/>
      <c r="PAI5" s="397"/>
      <c r="PAJ5" s="397"/>
      <c r="PAK5" s="397"/>
      <c r="PAL5" s="397"/>
      <c r="PAM5" s="397"/>
      <c r="PAN5" s="397"/>
      <c r="PAO5" s="397"/>
      <c r="PAP5" s="397"/>
      <c r="PAQ5" s="397"/>
      <c r="PAR5" s="397"/>
      <c r="PAS5" s="397"/>
      <c r="PAT5" s="397"/>
      <c r="PAU5" s="397"/>
      <c r="PAV5" s="397"/>
      <c r="PAW5" s="397"/>
      <c r="PAX5" s="397"/>
      <c r="PAY5" s="397"/>
      <c r="PAZ5" s="397"/>
      <c r="PBA5" s="397"/>
      <c r="PBB5" s="397"/>
      <c r="PBC5" s="397"/>
      <c r="PBD5" s="397"/>
      <c r="PBE5" s="397"/>
      <c r="PBF5" s="397"/>
      <c r="PBG5" s="397"/>
      <c r="PBH5" s="397"/>
      <c r="PBI5" s="397"/>
      <c r="PBJ5" s="397"/>
      <c r="PBK5" s="397"/>
      <c r="PBL5" s="397"/>
      <c r="PBM5" s="397"/>
      <c r="PBN5" s="397"/>
      <c r="PBO5" s="397"/>
      <c r="PBP5" s="397"/>
      <c r="PBQ5" s="397"/>
      <c r="PBR5" s="397"/>
      <c r="PBS5" s="397"/>
      <c r="PBT5" s="397"/>
      <c r="PBU5" s="397"/>
      <c r="PBV5" s="397"/>
      <c r="PBW5" s="397"/>
      <c r="PBX5" s="397"/>
      <c r="PBY5" s="397"/>
      <c r="PBZ5" s="397"/>
      <c r="PCA5" s="397"/>
      <c r="PCB5" s="397"/>
      <c r="PCC5" s="397"/>
      <c r="PCD5" s="397"/>
      <c r="PCE5" s="397"/>
      <c r="PCF5" s="397"/>
      <c r="PCG5" s="397"/>
      <c r="PCH5" s="397"/>
      <c r="PCI5" s="397"/>
      <c r="PCJ5" s="397"/>
      <c r="PCK5" s="397"/>
      <c r="PCL5" s="397"/>
      <c r="PCM5" s="397"/>
      <c r="PCN5" s="397"/>
      <c r="PCO5" s="397"/>
      <c r="PCP5" s="397"/>
      <c r="PCQ5" s="397"/>
      <c r="PCR5" s="397"/>
      <c r="PCS5" s="397"/>
      <c r="PCT5" s="397"/>
      <c r="PCU5" s="397"/>
      <c r="PCV5" s="397"/>
      <c r="PCW5" s="397"/>
      <c r="PCX5" s="397"/>
      <c r="PCY5" s="397"/>
      <c r="PCZ5" s="397"/>
      <c r="PDA5" s="397"/>
      <c r="PDB5" s="397"/>
      <c r="PDC5" s="397"/>
      <c r="PDD5" s="397"/>
      <c r="PDE5" s="397"/>
      <c r="PDF5" s="397"/>
      <c r="PDG5" s="397"/>
      <c r="PDH5" s="397"/>
      <c r="PDI5" s="397"/>
      <c r="PDJ5" s="397"/>
      <c r="PDK5" s="397"/>
      <c r="PDL5" s="397"/>
      <c r="PDM5" s="397"/>
      <c r="PDN5" s="397"/>
      <c r="PDO5" s="397"/>
      <c r="PDP5" s="397"/>
      <c r="PDQ5" s="397"/>
      <c r="PDR5" s="397"/>
      <c r="PDS5" s="397"/>
      <c r="PDT5" s="397"/>
      <c r="PDU5" s="397"/>
      <c r="PDV5" s="397"/>
      <c r="PDW5" s="397"/>
      <c r="PDX5" s="397"/>
      <c r="PDY5" s="397"/>
      <c r="PDZ5" s="397"/>
      <c r="PEA5" s="397"/>
      <c r="PEB5" s="397"/>
      <c r="PEC5" s="397"/>
      <c r="PED5" s="397"/>
      <c r="PEE5" s="397"/>
      <c r="PEF5" s="397"/>
      <c r="PEG5" s="397"/>
      <c r="PEH5" s="397"/>
      <c r="PEI5" s="397"/>
      <c r="PEJ5" s="397"/>
      <c r="PEK5" s="397"/>
      <c r="PEL5" s="397"/>
      <c r="PEM5" s="397"/>
      <c r="PEN5" s="397"/>
      <c r="PEO5" s="397"/>
      <c r="PEP5" s="397"/>
      <c r="PEQ5" s="397"/>
      <c r="PER5" s="397"/>
      <c r="PES5" s="397"/>
      <c r="PET5" s="397"/>
      <c r="PEU5" s="397"/>
      <c r="PEV5" s="397"/>
      <c r="PEW5" s="397"/>
      <c r="PEX5" s="397"/>
      <c r="PEY5" s="397"/>
      <c r="PEZ5" s="397"/>
      <c r="PFA5" s="397"/>
      <c r="PFB5" s="397"/>
      <c r="PFC5" s="397"/>
      <c r="PFD5" s="397"/>
      <c r="PFE5" s="397"/>
      <c r="PFF5" s="397"/>
      <c r="PFG5" s="397"/>
      <c r="PFH5" s="397"/>
      <c r="PFI5" s="397"/>
      <c r="PFJ5" s="397"/>
      <c r="PFK5" s="397"/>
      <c r="PFL5" s="397"/>
      <c r="PFM5" s="397"/>
      <c r="PFN5" s="397"/>
      <c r="PFO5" s="397"/>
      <c r="PFP5" s="397"/>
      <c r="PFQ5" s="397"/>
      <c r="PFR5" s="397"/>
      <c r="PFS5" s="397"/>
      <c r="PFT5" s="397"/>
      <c r="PFU5" s="397"/>
      <c r="PFV5" s="397"/>
      <c r="PFW5" s="397"/>
      <c r="PFX5" s="397"/>
      <c r="PFY5" s="397"/>
      <c r="PFZ5" s="397"/>
      <c r="PGA5" s="397"/>
      <c r="PGB5" s="397"/>
      <c r="PGC5" s="397"/>
      <c r="PGD5" s="397"/>
      <c r="PGE5" s="397"/>
      <c r="PGF5" s="397"/>
      <c r="PGG5" s="397"/>
      <c r="PGH5" s="397"/>
      <c r="PGI5" s="397"/>
      <c r="PGJ5" s="397"/>
      <c r="PGK5" s="397"/>
      <c r="PGL5" s="397"/>
      <c r="PGM5" s="397"/>
      <c r="PGN5" s="397"/>
      <c r="PGO5" s="397"/>
      <c r="PGP5" s="397"/>
      <c r="PGQ5" s="397"/>
      <c r="PGR5" s="397"/>
      <c r="PGS5" s="397"/>
      <c r="PGT5" s="397"/>
      <c r="PGU5" s="397"/>
      <c r="PGV5" s="397"/>
      <c r="PGW5" s="397"/>
      <c r="PGX5" s="397"/>
      <c r="PGY5" s="397"/>
      <c r="PGZ5" s="397"/>
      <c r="PHA5" s="397"/>
      <c r="PHB5" s="397"/>
      <c r="PHC5" s="397"/>
      <c r="PHD5" s="397"/>
      <c r="PHE5" s="397"/>
      <c r="PHF5" s="397"/>
      <c r="PHG5" s="397"/>
      <c r="PHH5" s="397"/>
      <c r="PHI5" s="397"/>
      <c r="PHJ5" s="397"/>
      <c r="PHK5" s="397"/>
      <c r="PHL5" s="397"/>
      <c r="PHM5" s="397"/>
      <c r="PHN5" s="397"/>
      <c r="PHO5" s="397"/>
      <c r="PHP5" s="397"/>
      <c r="PHQ5" s="397"/>
      <c r="PHR5" s="397"/>
      <c r="PHS5" s="397"/>
      <c r="PHT5" s="397"/>
      <c r="PHU5" s="397"/>
      <c r="PHV5" s="397"/>
      <c r="PHW5" s="397"/>
      <c r="PHX5" s="397"/>
      <c r="PHY5" s="397"/>
      <c r="PHZ5" s="397"/>
      <c r="PIA5" s="397"/>
      <c r="PIB5" s="397"/>
      <c r="PIC5" s="397"/>
      <c r="PID5" s="397"/>
      <c r="PIE5" s="397"/>
      <c r="PIF5" s="397"/>
      <c r="PIG5" s="397"/>
      <c r="PIH5" s="397"/>
      <c r="PII5" s="397"/>
      <c r="PIJ5" s="397"/>
      <c r="PIK5" s="397"/>
      <c r="PIL5" s="397"/>
      <c r="PIM5" s="397"/>
      <c r="PIN5" s="397"/>
      <c r="PIO5" s="397"/>
      <c r="PIP5" s="397"/>
      <c r="PIQ5" s="397"/>
      <c r="PIR5" s="397"/>
      <c r="PIS5" s="397"/>
      <c r="PIT5" s="397"/>
      <c r="PIU5" s="397"/>
      <c r="PIV5" s="397"/>
      <c r="PIW5" s="397"/>
      <c r="PIX5" s="397"/>
      <c r="PIY5" s="397"/>
      <c r="PIZ5" s="397"/>
      <c r="PJA5" s="397"/>
      <c r="PJB5" s="397"/>
      <c r="PJC5" s="397"/>
      <c r="PJD5" s="397"/>
      <c r="PJE5" s="397"/>
      <c r="PJF5" s="397"/>
      <c r="PJG5" s="397"/>
      <c r="PJH5" s="397"/>
      <c r="PJI5" s="397"/>
      <c r="PJJ5" s="397"/>
      <c r="PJK5" s="397"/>
      <c r="PJL5" s="397"/>
      <c r="PJM5" s="397"/>
      <c r="PJN5" s="397"/>
      <c r="PJO5" s="397"/>
      <c r="PJP5" s="397"/>
      <c r="PJQ5" s="397"/>
      <c r="PJR5" s="397"/>
      <c r="PJS5" s="397"/>
      <c r="PJT5" s="397"/>
      <c r="PJU5" s="397"/>
      <c r="PJV5" s="397"/>
      <c r="PJW5" s="397"/>
      <c r="PJX5" s="397"/>
      <c r="PJY5" s="397"/>
      <c r="PJZ5" s="397"/>
      <c r="PKA5" s="397"/>
      <c r="PKB5" s="397"/>
      <c r="PKC5" s="397"/>
      <c r="PKD5" s="397"/>
      <c r="PKE5" s="397"/>
      <c r="PKF5" s="397"/>
      <c r="PKG5" s="397"/>
      <c r="PKH5" s="397"/>
      <c r="PKI5" s="397"/>
      <c r="PKJ5" s="397"/>
      <c r="PKK5" s="397"/>
      <c r="PKL5" s="397"/>
      <c r="PKM5" s="397"/>
      <c r="PKN5" s="397"/>
      <c r="PKO5" s="397"/>
      <c r="PKP5" s="397"/>
      <c r="PKQ5" s="397"/>
      <c r="PKR5" s="397"/>
      <c r="PKS5" s="397"/>
      <c r="PKT5" s="397"/>
      <c r="PKU5" s="397"/>
      <c r="PKV5" s="397"/>
      <c r="PKW5" s="397"/>
      <c r="PKX5" s="397"/>
      <c r="PKY5" s="397"/>
      <c r="PKZ5" s="397"/>
      <c r="PLA5" s="397"/>
      <c r="PLB5" s="397"/>
      <c r="PLC5" s="397"/>
      <c r="PLD5" s="397"/>
      <c r="PLE5" s="397"/>
      <c r="PLF5" s="397"/>
      <c r="PLG5" s="397"/>
      <c r="PLH5" s="397"/>
      <c r="PLI5" s="397"/>
      <c r="PLJ5" s="397"/>
      <c r="PLK5" s="397"/>
      <c r="PLL5" s="397"/>
      <c r="PLM5" s="397"/>
      <c r="PLN5" s="397"/>
      <c r="PLO5" s="397"/>
      <c r="PLP5" s="397"/>
      <c r="PLQ5" s="397"/>
      <c r="PLR5" s="397"/>
      <c r="PLS5" s="397"/>
      <c r="PLT5" s="397"/>
      <c r="PLU5" s="397"/>
      <c r="PLV5" s="397"/>
      <c r="PLW5" s="397"/>
      <c r="PLX5" s="397"/>
      <c r="PLY5" s="397"/>
      <c r="PLZ5" s="397"/>
      <c r="PMA5" s="397"/>
      <c r="PMB5" s="397"/>
      <c r="PMC5" s="397"/>
      <c r="PMD5" s="397"/>
      <c r="PME5" s="397"/>
      <c r="PMF5" s="397"/>
      <c r="PMG5" s="397"/>
      <c r="PMH5" s="397"/>
      <c r="PMI5" s="397"/>
      <c r="PMJ5" s="397"/>
      <c r="PMK5" s="397"/>
      <c r="PML5" s="397"/>
      <c r="PMM5" s="397"/>
      <c r="PMN5" s="397"/>
      <c r="PMO5" s="397"/>
      <c r="PMP5" s="397"/>
      <c r="PMQ5" s="397"/>
      <c r="PMR5" s="397"/>
      <c r="PMS5" s="397"/>
      <c r="PMT5" s="397"/>
      <c r="PMU5" s="397"/>
      <c r="PMV5" s="397"/>
      <c r="PMW5" s="397"/>
      <c r="PMX5" s="397"/>
      <c r="PMY5" s="397"/>
      <c r="PMZ5" s="397"/>
      <c r="PNA5" s="397"/>
      <c r="PNB5" s="397"/>
      <c r="PNC5" s="397"/>
      <c r="PND5" s="397"/>
      <c r="PNE5" s="397"/>
      <c r="PNF5" s="397"/>
      <c r="PNG5" s="397"/>
      <c r="PNH5" s="397"/>
      <c r="PNI5" s="397"/>
      <c r="PNJ5" s="397"/>
      <c r="PNK5" s="397"/>
      <c r="PNL5" s="397"/>
      <c r="PNM5" s="397"/>
      <c r="PNN5" s="397"/>
      <c r="PNO5" s="397"/>
      <c r="PNP5" s="397"/>
      <c r="PNQ5" s="397"/>
      <c r="PNR5" s="397"/>
      <c r="PNS5" s="397"/>
      <c r="PNT5" s="397"/>
      <c r="PNU5" s="397"/>
      <c r="PNV5" s="397"/>
      <c r="PNW5" s="397"/>
      <c r="PNX5" s="397"/>
      <c r="PNY5" s="397"/>
      <c r="PNZ5" s="397"/>
      <c r="POA5" s="397"/>
      <c r="POB5" s="397"/>
      <c r="POC5" s="397"/>
      <c r="POD5" s="397"/>
      <c r="POE5" s="397"/>
      <c r="POF5" s="397"/>
      <c r="POG5" s="397"/>
      <c r="POH5" s="397"/>
      <c r="POI5" s="397"/>
      <c r="POJ5" s="397"/>
      <c r="POK5" s="397"/>
      <c r="POL5" s="397"/>
      <c r="POM5" s="397"/>
      <c r="PON5" s="397"/>
      <c r="POO5" s="397"/>
      <c r="POP5" s="397"/>
      <c r="POQ5" s="397"/>
      <c r="POR5" s="397"/>
      <c r="POS5" s="397"/>
      <c r="POT5" s="397"/>
      <c r="POU5" s="397"/>
      <c r="POV5" s="397"/>
      <c r="POW5" s="397"/>
      <c r="POX5" s="397"/>
      <c r="POY5" s="397"/>
      <c r="POZ5" s="397"/>
      <c r="PPA5" s="397"/>
      <c r="PPB5" s="397"/>
      <c r="PPC5" s="397"/>
      <c r="PPD5" s="397"/>
      <c r="PPE5" s="397"/>
      <c r="PPF5" s="397"/>
      <c r="PPG5" s="397"/>
      <c r="PPH5" s="397"/>
      <c r="PPI5" s="397"/>
      <c r="PPJ5" s="397"/>
      <c r="PPK5" s="397"/>
      <c r="PPL5" s="397"/>
      <c r="PPM5" s="397"/>
      <c r="PPN5" s="397"/>
      <c r="PPO5" s="397"/>
      <c r="PPP5" s="397"/>
      <c r="PPQ5" s="397"/>
      <c r="PPR5" s="397"/>
      <c r="PPS5" s="397"/>
      <c r="PPT5" s="397"/>
      <c r="PPU5" s="397"/>
      <c r="PPV5" s="397"/>
      <c r="PPW5" s="397"/>
      <c r="PPX5" s="397"/>
      <c r="PPY5" s="397"/>
      <c r="PPZ5" s="397"/>
      <c r="PQA5" s="397"/>
      <c r="PQB5" s="397"/>
      <c r="PQC5" s="397"/>
      <c r="PQD5" s="397"/>
      <c r="PQE5" s="397"/>
      <c r="PQF5" s="397"/>
      <c r="PQG5" s="397"/>
      <c r="PQH5" s="397"/>
      <c r="PQI5" s="397"/>
      <c r="PQJ5" s="397"/>
      <c r="PQK5" s="397"/>
      <c r="PQL5" s="397"/>
      <c r="PQM5" s="397"/>
      <c r="PQN5" s="397"/>
      <c r="PQO5" s="397"/>
      <c r="PQP5" s="397"/>
      <c r="PQQ5" s="397"/>
      <c r="PQR5" s="397"/>
      <c r="PQS5" s="397"/>
      <c r="PQT5" s="397"/>
      <c r="PQU5" s="397"/>
      <c r="PQV5" s="397"/>
      <c r="PQW5" s="397"/>
      <c r="PQX5" s="397"/>
      <c r="PQY5" s="397"/>
      <c r="PQZ5" s="397"/>
      <c r="PRA5" s="397"/>
      <c r="PRB5" s="397"/>
      <c r="PRC5" s="397"/>
      <c r="PRD5" s="397"/>
      <c r="PRE5" s="397"/>
      <c r="PRF5" s="397"/>
      <c r="PRG5" s="397"/>
      <c r="PRH5" s="397"/>
      <c r="PRI5" s="397"/>
      <c r="PRJ5" s="397"/>
      <c r="PRK5" s="397"/>
      <c r="PRL5" s="397"/>
      <c r="PRM5" s="397"/>
      <c r="PRN5" s="397"/>
      <c r="PRO5" s="397"/>
      <c r="PRP5" s="397"/>
      <c r="PRQ5" s="397"/>
      <c r="PRR5" s="397"/>
      <c r="PRS5" s="397"/>
      <c r="PRT5" s="397"/>
      <c r="PRU5" s="397"/>
      <c r="PRV5" s="397"/>
      <c r="PRW5" s="397"/>
      <c r="PRX5" s="397"/>
      <c r="PRY5" s="397"/>
      <c r="PRZ5" s="397"/>
      <c r="PSA5" s="397"/>
      <c r="PSB5" s="397"/>
      <c r="PSC5" s="397"/>
      <c r="PSD5" s="397"/>
      <c r="PSE5" s="397"/>
      <c r="PSF5" s="397"/>
      <c r="PSG5" s="397"/>
      <c r="PSH5" s="397"/>
      <c r="PSI5" s="397"/>
      <c r="PSJ5" s="397"/>
      <c r="PSK5" s="397"/>
      <c r="PSL5" s="397"/>
      <c r="PSM5" s="397"/>
      <c r="PSN5" s="397"/>
      <c r="PSO5" s="397"/>
      <c r="PSP5" s="397"/>
      <c r="PSQ5" s="397"/>
      <c r="PSR5" s="397"/>
      <c r="PSS5" s="397"/>
      <c r="PST5" s="397"/>
      <c r="PSU5" s="397"/>
      <c r="PSV5" s="397"/>
      <c r="PSW5" s="397"/>
      <c r="PSX5" s="397"/>
      <c r="PSY5" s="397"/>
      <c r="PSZ5" s="397"/>
      <c r="PTA5" s="397"/>
      <c r="PTB5" s="397"/>
      <c r="PTC5" s="397"/>
      <c r="PTD5" s="397"/>
      <c r="PTE5" s="397"/>
      <c r="PTF5" s="397"/>
      <c r="PTG5" s="397"/>
      <c r="PTH5" s="397"/>
      <c r="PTI5" s="397"/>
      <c r="PTJ5" s="397"/>
      <c r="PTK5" s="397"/>
      <c r="PTL5" s="397"/>
      <c r="PTM5" s="397"/>
      <c r="PTN5" s="397"/>
      <c r="PTO5" s="397"/>
      <c r="PTP5" s="397"/>
      <c r="PTQ5" s="397"/>
      <c r="PTR5" s="397"/>
      <c r="PTS5" s="397"/>
      <c r="PTT5" s="397"/>
      <c r="PTU5" s="397"/>
      <c r="PTV5" s="397"/>
      <c r="PTW5" s="397"/>
      <c r="PTX5" s="397"/>
      <c r="PTY5" s="397"/>
      <c r="PTZ5" s="397"/>
      <c r="PUA5" s="397"/>
      <c r="PUB5" s="397"/>
      <c r="PUC5" s="397"/>
      <c r="PUD5" s="397"/>
      <c r="PUE5" s="397"/>
      <c r="PUF5" s="397"/>
      <c r="PUG5" s="397"/>
      <c r="PUH5" s="397"/>
      <c r="PUI5" s="397"/>
      <c r="PUJ5" s="397"/>
      <c r="PUK5" s="397"/>
      <c r="PUL5" s="397"/>
      <c r="PUM5" s="397"/>
      <c r="PUN5" s="397"/>
      <c r="PUO5" s="397"/>
      <c r="PUP5" s="397"/>
      <c r="PUQ5" s="397"/>
      <c r="PUR5" s="397"/>
      <c r="PUS5" s="397"/>
      <c r="PUT5" s="397"/>
      <c r="PUU5" s="397"/>
      <c r="PUV5" s="397"/>
      <c r="PUW5" s="397"/>
      <c r="PUX5" s="397"/>
      <c r="PUY5" s="397"/>
      <c r="PUZ5" s="397"/>
      <c r="PVA5" s="397"/>
      <c r="PVB5" s="397"/>
      <c r="PVC5" s="397"/>
      <c r="PVD5" s="397"/>
      <c r="PVE5" s="397"/>
      <c r="PVF5" s="397"/>
      <c r="PVG5" s="397"/>
      <c r="PVH5" s="397"/>
      <c r="PVI5" s="397"/>
      <c r="PVJ5" s="397"/>
      <c r="PVK5" s="397"/>
      <c r="PVL5" s="397"/>
      <c r="PVM5" s="397"/>
      <c r="PVN5" s="397"/>
      <c r="PVO5" s="397"/>
      <c r="PVP5" s="397"/>
      <c r="PVQ5" s="397"/>
      <c r="PVR5" s="397"/>
      <c r="PVS5" s="397"/>
      <c r="PVT5" s="397"/>
      <c r="PVU5" s="397"/>
      <c r="PVV5" s="397"/>
      <c r="PVW5" s="397"/>
      <c r="PVX5" s="397"/>
      <c r="PVY5" s="397"/>
      <c r="PVZ5" s="397"/>
      <c r="PWA5" s="397"/>
      <c r="PWB5" s="397"/>
      <c r="PWC5" s="397"/>
      <c r="PWD5" s="397"/>
      <c r="PWE5" s="397"/>
      <c r="PWF5" s="397"/>
      <c r="PWG5" s="397"/>
      <c r="PWH5" s="397"/>
      <c r="PWI5" s="397"/>
      <c r="PWJ5" s="397"/>
      <c r="PWK5" s="397"/>
      <c r="PWL5" s="397"/>
      <c r="PWM5" s="397"/>
      <c r="PWN5" s="397"/>
      <c r="PWO5" s="397"/>
      <c r="PWP5" s="397"/>
      <c r="PWQ5" s="397"/>
      <c r="PWR5" s="397"/>
      <c r="PWS5" s="397"/>
      <c r="PWT5" s="397"/>
      <c r="PWU5" s="397"/>
      <c r="PWV5" s="397"/>
      <c r="PWW5" s="397"/>
      <c r="PWX5" s="397"/>
      <c r="PWY5" s="397"/>
      <c r="PWZ5" s="397"/>
      <c r="PXA5" s="397"/>
      <c r="PXB5" s="397"/>
      <c r="PXC5" s="397"/>
      <c r="PXD5" s="397"/>
      <c r="PXE5" s="397"/>
      <c r="PXF5" s="397"/>
      <c r="PXG5" s="397"/>
      <c r="PXH5" s="397"/>
      <c r="PXI5" s="397"/>
      <c r="PXJ5" s="397"/>
      <c r="PXK5" s="397"/>
      <c r="PXL5" s="397"/>
      <c r="PXM5" s="397"/>
      <c r="PXN5" s="397"/>
      <c r="PXO5" s="397"/>
      <c r="PXP5" s="397"/>
      <c r="PXQ5" s="397"/>
      <c r="PXR5" s="397"/>
      <c r="PXS5" s="397"/>
      <c r="PXT5" s="397"/>
      <c r="PXU5" s="397"/>
      <c r="PXV5" s="397"/>
      <c r="PXW5" s="397"/>
      <c r="PXX5" s="397"/>
      <c r="PXY5" s="397"/>
      <c r="PXZ5" s="397"/>
      <c r="PYA5" s="397"/>
      <c r="PYB5" s="397"/>
      <c r="PYC5" s="397"/>
      <c r="PYD5" s="397"/>
      <c r="PYE5" s="397"/>
      <c r="PYF5" s="397"/>
      <c r="PYG5" s="397"/>
      <c r="PYH5" s="397"/>
      <c r="PYI5" s="397"/>
      <c r="PYJ5" s="397"/>
      <c r="PYK5" s="397"/>
      <c r="PYL5" s="397"/>
      <c r="PYM5" s="397"/>
      <c r="PYN5" s="397"/>
      <c r="PYO5" s="397"/>
      <c r="PYP5" s="397"/>
      <c r="PYQ5" s="397"/>
      <c r="PYR5" s="397"/>
      <c r="PYS5" s="397"/>
      <c r="PYT5" s="397"/>
      <c r="PYU5" s="397"/>
      <c r="PYV5" s="397"/>
      <c r="PYW5" s="397"/>
      <c r="PYX5" s="397"/>
      <c r="PYY5" s="397"/>
      <c r="PYZ5" s="397"/>
      <c r="PZA5" s="397"/>
      <c r="PZB5" s="397"/>
      <c r="PZC5" s="397"/>
      <c r="PZD5" s="397"/>
      <c r="PZE5" s="397"/>
      <c r="PZF5" s="397"/>
      <c r="PZG5" s="397"/>
      <c r="PZH5" s="397"/>
      <c r="PZI5" s="397"/>
      <c r="PZJ5" s="397"/>
      <c r="PZK5" s="397"/>
      <c r="PZL5" s="397"/>
      <c r="PZM5" s="397"/>
      <c r="PZN5" s="397"/>
      <c r="PZO5" s="397"/>
      <c r="PZP5" s="397"/>
      <c r="PZQ5" s="397"/>
      <c r="PZR5" s="397"/>
      <c r="PZS5" s="397"/>
      <c r="PZT5" s="397"/>
      <c r="PZU5" s="397"/>
      <c r="PZV5" s="397"/>
      <c r="PZW5" s="397"/>
      <c r="PZX5" s="397"/>
      <c r="PZY5" s="397"/>
      <c r="PZZ5" s="397"/>
      <c r="QAA5" s="397"/>
      <c r="QAB5" s="397"/>
      <c r="QAC5" s="397"/>
      <c r="QAD5" s="397"/>
      <c r="QAE5" s="397"/>
      <c r="QAF5" s="397"/>
      <c r="QAG5" s="397"/>
      <c r="QAH5" s="397"/>
      <c r="QAI5" s="397"/>
      <c r="QAJ5" s="397"/>
      <c r="QAK5" s="397"/>
      <c r="QAL5" s="397"/>
      <c r="QAM5" s="397"/>
      <c r="QAN5" s="397"/>
      <c r="QAO5" s="397"/>
      <c r="QAP5" s="397"/>
      <c r="QAQ5" s="397"/>
      <c r="QAR5" s="397"/>
      <c r="QAS5" s="397"/>
      <c r="QAT5" s="397"/>
      <c r="QAU5" s="397"/>
      <c r="QAV5" s="397"/>
      <c r="QAW5" s="397"/>
      <c r="QAX5" s="397"/>
      <c r="QAY5" s="397"/>
      <c r="QAZ5" s="397"/>
      <c r="QBA5" s="397"/>
      <c r="QBB5" s="397"/>
      <c r="QBC5" s="397"/>
      <c r="QBD5" s="397"/>
      <c r="QBE5" s="397"/>
      <c r="QBF5" s="397"/>
      <c r="QBG5" s="397"/>
      <c r="QBH5" s="397"/>
      <c r="QBI5" s="397"/>
      <c r="QBJ5" s="397"/>
      <c r="QBK5" s="397"/>
      <c r="QBL5" s="397"/>
      <c r="QBM5" s="397"/>
      <c r="QBN5" s="397"/>
      <c r="QBO5" s="397"/>
      <c r="QBP5" s="397"/>
      <c r="QBQ5" s="397"/>
      <c r="QBR5" s="397"/>
      <c r="QBS5" s="397"/>
      <c r="QBT5" s="397"/>
      <c r="QBU5" s="397"/>
      <c r="QBV5" s="397"/>
      <c r="QBW5" s="397"/>
      <c r="QBX5" s="397"/>
      <c r="QBY5" s="397"/>
      <c r="QBZ5" s="397"/>
      <c r="QCA5" s="397"/>
      <c r="QCB5" s="397"/>
      <c r="QCC5" s="397"/>
      <c r="QCD5" s="397"/>
      <c r="QCE5" s="397"/>
      <c r="QCF5" s="397"/>
      <c r="QCG5" s="397"/>
      <c r="QCH5" s="397"/>
      <c r="QCI5" s="397"/>
      <c r="QCJ5" s="397"/>
      <c r="QCK5" s="397"/>
      <c r="QCL5" s="397"/>
      <c r="QCM5" s="397"/>
      <c r="QCN5" s="397"/>
      <c r="QCO5" s="397"/>
      <c r="QCP5" s="397"/>
      <c r="QCQ5" s="397"/>
      <c r="QCR5" s="397"/>
      <c r="QCS5" s="397"/>
      <c r="QCT5" s="397"/>
      <c r="QCU5" s="397"/>
      <c r="QCV5" s="397"/>
      <c r="QCW5" s="397"/>
      <c r="QCX5" s="397"/>
      <c r="QCY5" s="397"/>
      <c r="QCZ5" s="397"/>
      <c r="QDA5" s="397"/>
      <c r="QDB5" s="397"/>
      <c r="QDC5" s="397"/>
      <c r="QDD5" s="397"/>
      <c r="QDE5" s="397"/>
      <c r="QDF5" s="397"/>
      <c r="QDG5" s="397"/>
      <c r="QDH5" s="397"/>
      <c r="QDI5" s="397"/>
      <c r="QDJ5" s="397"/>
      <c r="QDK5" s="397"/>
      <c r="QDL5" s="397"/>
      <c r="QDM5" s="397"/>
      <c r="QDN5" s="397"/>
      <c r="QDO5" s="397"/>
      <c r="QDP5" s="397"/>
      <c r="QDQ5" s="397"/>
      <c r="QDR5" s="397"/>
      <c r="QDS5" s="397"/>
      <c r="QDT5" s="397"/>
      <c r="QDU5" s="397"/>
      <c r="QDV5" s="397"/>
      <c r="QDW5" s="397"/>
      <c r="QDX5" s="397"/>
      <c r="QDY5" s="397"/>
      <c r="QDZ5" s="397"/>
      <c r="QEA5" s="397"/>
      <c r="QEB5" s="397"/>
      <c r="QEC5" s="397"/>
      <c r="QED5" s="397"/>
      <c r="QEE5" s="397"/>
      <c r="QEF5" s="397"/>
      <c r="QEG5" s="397"/>
      <c r="QEH5" s="397"/>
      <c r="QEI5" s="397"/>
      <c r="QEJ5" s="397"/>
      <c r="QEK5" s="397"/>
      <c r="QEL5" s="397"/>
      <c r="QEM5" s="397"/>
      <c r="QEN5" s="397"/>
      <c r="QEO5" s="397"/>
      <c r="QEP5" s="397"/>
      <c r="QEQ5" s="397"/>
      <c r="QER5" s="397"/>
      <c r="QES5" s="397"/>
      <c r="QET5" s="397"/>
      <c r="QEU5" s="397"/>
      <c r="QEV5" s="397"/>
      <c r="QEW5" s="397"/>
      <c r="QEX5" s="397"/>
      <c r="QEY5" s="397"/>
      <c r="QEZ5" s="397"/>
      <c r="QFA5" s="397"/>
      <c r="QFB5" s="397"/>
      <c r="QFC5" s="397"/>
      <c r="QFD5" s="397"/>
      <c r="QFE5" s="397"/>
      <c r="QFF5" s="397"/>
      <c r="QFG5" s="397"/>
      <c r="QFH5" s="397"/>
      <c r="QFI5" s="397"/>
      <c r="QFJ5" s="397"/>
      <c r="QFK5" s="397"/>
      <c r="QFL5" s="397"/>
      <c r="QFM5" s="397"/>
      <c r="QFN5" s="397"/>
      <c r="QFO5" s="397"/>
      <c r="QFP5" s="397"/>
      <c r="QFQ5" s="397"/>
      <c r="QFR5" s="397"/>
      <c r="QFS5" s="397"/>
      <c r="QFT5" s="397"/>
      <c r="QFU5" s="397"/>
      <c r="QFV5" s="397"/>
      <c r="QFW5" s="397"/>
      <c r="QFX5" s="397"/>
      <c r="QFY5" s="397"/>
      <c r="QFZ5" s="397"/>
      <c r="QGA5" s="397"/>
      <c r="QGB5" s="397"/>
      <c r="QGC5" s="397"/>
      <c r="QGD5" s="397"/>
      <c r="QGE5" s="397"/>
      <c r="QGF5" s="397"/>
      <c r="QGG5" s="397"/>
      <c r="QGH5" s="397"/>
      <c r="QGI5" s="397"/>
      <c r="QGJ5" s="397"/>
      <c r="QGK5" s="397"/>
      <c r="QGL5" s="397"/>
      <c r="QGM5" s="397"/>
      <c r="QGN5" s="397"/>
      <c r="QGO5" s="397"/>
      <c r="QGP5" s="397"/>
      <c r="QGQ5" s="397"/>
      <c r="QGR5" s="397"/>
      <c r="QGS5" s="397"/>
      <c r="QGT5" s="397"/>
      <c r="QGU5" s="397"/>
      <c r="QGV5" s="397"/>
      <c r="QGW5" s="397"/>
      <c r="QGX5" s="397"/>
      <c r="QGY5" s="397"/>
      <c r="QGZ5" s="397"/>
      <c r="QHA5" s="397"/>
      <c r="QHB5" s="397"/>
      <c r="QHC5" s="397"/>
      <c r="QHD5" s="397"/>
      <c r="QHE5" s="397"/>
      <c r="QHF5" s="397"/>
      <c r="QHG5" s="397"/>
      <c r="QHH5" s="397"/>
      <c r="QHI5" s="397"/>
      <c r="QHJ5" s="397"/>
      <c r="QHK5" s="397"/>
      <c r="QHL5" s="397"/>
      <c r="QHM5" s="397"/>
      <c r="QHN5" s="397"/>
      <c r="QHO5" s="397"/>
      <c r="QHP5" s="397"/>
      <c r="QHQ5" s="397"/>
      <c r="QHR5" s="397"/>
      <c r="QHS5" s="397"/>
      <c r="QHT5" s="397"/>
      <c r="QHU5" s="397"/>
      <c r="QHV5" s="397"/>
      <c r="QHW5" s="397"/>
      <c r="QHX5" s="397"/>
      <c r="QHY5" s="397"/>
      <c r="QHZ5" s="397"/>
      <c r="QIA5" s="397"/>
      <c r="QIB5" s="397"/>
      <c r="QIC5" s="397"/>
      <c r="QID5" s="397"/>
      <c r="QIE5" s="397"/>
      <c r="QIF5" s="397"/>
      <c r="QIG5" s="397"/>
      <c r="QIH5" s="397"/>
      <c r="QII5" s="397"/>
      <c r="QIJ5" s="397"/>
      <c r="QIK5" s="397"/>
      <c r="QIL5" s="397"/>
      <c r="QIM5" s="397"/>
      <c r="QIN5" s="397"/>
      <c r="QIO5" s="397"/>
      <c r="QIP5" s="397"/>
      <c r="QIQ5" s="397"/>
      <c r="QIR5" s="397"/>
      <c r="QIS5" s="397"/>
      <c r="QIT5" s="397"/>
      <c r="QIU5" s="397"/>
      <c r="QIV5" s="397"/>
      <c r="QIW5" s="397"/>
      <c r="QIX5" s="397"/>
      <c r="QIY5" s="397"/>
      <c r="QIZ5" s="397"/>
      <c r="QJA5" s="397"/>
      <c r="QJB5" s="397"/>
      <c r="QJC5" s="397"/>
      <c r="QJD5" s="397"/>
      <c r="QJE5" s="397"/>
      <c r="QJF5" s="397"/>
      <c r="QJG5" s="397"/>
      <c r="QJH5" s="397"/>
      <c r="QJI5" s="397"/>
      <c r="QJJ5" s="397"/>
      <c r="QJK5" s="397"/>
      <c r="QJL5" s="397"/>
      <c r="QJM5" s="397"/>
      <c r="QJN5" s="397"/>
      <c r="QJO5" s="397"/>
      <c r="QJP5" s="397"/>
      <c r="QJQ5" s="397"/>
      <c r="QJR5" s="397"/>
      <c r="QJS5" s="397"/>
      <c r="QJT5" s="397"/>
      <c r="QJU5" s="397"/>
      <c r="QJV5" s="397"/>
      <c r="QJW5" s="397"/>
      <c r="QJX5" s="397"/>
      <c r="QJY5" s="397"/>
      <c r="QJZ5" s="397"/>
      <c r="QKA5" s="397"/>
      <c r="QKB5" s="397"/>
      <c r="QKC5" s="397"/>
      <c r="QKD5" s="397"/>
      <c r="QKE5" s="397"/>
      <c r="QKF5" s="397"/>
      <c r="QKG5" s="397"/>
      <c r="QKH5" s="397"/>
      <c r="QKI5" s="397"/>
      <c r="QKJ5" s="397"/>
      <c r="QKK5" s="397"/>
      <c r="QKL5" s="397"/>
      <c r="QKM5" s="397"/>
      <c r="QKN5" s="397"/>
      <c r="QKO5" s="397"/>
      <c r="QKP5" s="397"/>
      <c r="QKQ5" s="397"/>
      <c r="QKR5" s="397"/>
      <c r="QKS5" s="397"/>
      <c r="QKT5" s="397"/>
      <c r="QKU5" s="397"/>
      <c r="QKV5" s="397"/>
      <c r="QKW5" s="397"/>
      <c r="QKX5" s="397"/>
      <c r="QKY5" s="397"/>
      <c r="QKZ5" s="397"/>
      <c r="QLA5" s="397"/>
      <c r="QLB5" s="397"/>
      <c r="QLC5" s="397"/>
      <c r="QLD5" s="397"/>
      <c r="QLE5" s="397"/>
      <c r="QLF5" s="397"/>
      <c r="QLG5" s="397"/>
      <c r="QLH5" s="397"/>
      <c r="QLI5" s="397"/>
      <c r="QLJ5" s="397"/>
      <c r="QLK5" s="397"/>
      <c r="QLL5" s="397"/>
      <c r="QLM5" s="397"/>
      <c r="QLN5" s="397"/>
      <c r="QLO5" s="397"/>
      <c r="QLP5" s="397"/>
      <c r="QLQ5" s="397"/>
      <c r="QLR5" s="397"/>
      <c r="QLS5" s="397"/>
      <c r="QLT5" s="397"/>
      <c r="QLU5" s="397"/>
      <c r="QLV5" s="397"/>
      <c r="QLW5" s="397"/>
      <c r="QLX5" s="397"/>
      <c r="QLY5" s="397"/>
      <c r="QLZ5" s="397"/>
      <c r="QMA5" s="397"/>
      <c r="QMB5" s="397"/>
      <c r="QMC5" s="397"/>
      <c r="QMD5" s="397"/>
      <c r="QME5" s="397"/>
      <c r="QMF5" s="397"/>
      <c r="QMG5" s="397"/>
      <c r="QMH5" s="397"/>
      <c r="QMI5" s="397"/>
      <c r="QMJ5" s="397"/>
      <c r="QMK5" s="397"/>
      <c r="QML5" s="397"/>
      <c r="QMM5" s="397"/>
      <c r="QMN5" s="397"/>
      <c r="QMO5" s="397"/>
      <c r="QMP5" s="397"/>
      <c r="QMQ5" s="397"/>
      <c r="QMR5" s="397"/>
      <c r="QMS5" s="397"/>
      <c r="QMT5" s="397"/>
      <c r="QMU5" s="397"/>
      <c r="QMV5" s="397"/>
      <c r="QMW5" s="397"/>
      <c r="QMX5" s="397"/>
      <c r="QMY5" s="397"/>
      <c r="QMZ5" s="397"/>
      <c r="QNA5" s="397"/>
      <c r="QNB5" s="397"/>
      <c r="QNC5" s="397"/>
      <c r="QND5" s="397"/>
      <c r="QNE5" s="397"/>
      <c r="QNF5" s="397"/>
      <c r="QNG5" s="397"/>
      <c r="QNH5" s="397"/>
      <c r="QNI5" s="397"/>
      <c r="QNJ5" s="397"/>
      <c r="QNK5" s="397"/>
      <c r="QNL5" s="397"/>
      <c r="QNM5" s="397"/>
      <c r="QNN5" s="397"/>
      <c r="QNO5" s="397"/>
      <c r="QNP5" s="397"/>
      <c r="QNQ5" s="397"/>
      <c r="QNR5" s="397"/>
      <c r="QNS5" s="397"/>
      <c r="QNT5" s="397"/>
      <c r="QNU5" s="397"/>
      <c r="QNV5" s="397"/>
      <c r="QNW5" s="397"/>
      <c r="QNX5" s="397"/>
      <c r="QNY5" s="397"/>
      <c r="QNZ5" s="397"/>
      <c r="QOA5" s="397"/>
      <c r="QOB5" s="397"/>
      <c r="QOC5" s="397"/>
      <c r="QOD5" s="397"/>
      <c r="QOE5" s="397"/>
      <c r="QOF5" s="397"/>
      <c r="QOG5" s="397"/>
      <c r="QOH5" s="397"/>
      <c r="QOI5" s="397"/>
      <c r="QOJ5" s="397"/>
      <c r="QOK5" s="397"/>
      <c r="QOL5" s="397"/>
      <c r="QOM5" s="397"/>
      <c r="QON5" s="397"/>
      <c r="QOO5" s="397"/>
      <c r="QOP5" s="397"/>
      <c r="QOQ5" s="397"/>
      <c r="QOR5" s="397"/>
      <c r="QOS5" s="397"/>
      <c r="QOT5" s="397"/>
      <c r="QOU5" s="397"/>
      <c r="QOV5" s="397"/>
      <c r="QOW5" s="397"/>
      <c r="QOX5" s="397"/>
      <c r="QOY5" s="397"/>
      <c r="QOZ5" s="397"/>
      <c r="QPA5" s="397"/>
      <c r="QPB5" s="397"/>
      <c r="QPC5" s="397"/>
      <c r="QPD5" s="397"/>
      <c r="QPE5" s="397"/>
      <c r="QPF5" s="397"/>
      <c r="QPG5" s="397"/>
      <c r="QPH5" s="397"/>
      <c r="QPI5" s="397"/>
      <c r="QPJ5" s="397"/>
      <c r="QPK5" s="397"/>
      <c r="QPL5" s="397"/>
      <c r="QPM5" s="397"/>
      <c r="QPN5" s="397"/>
      <c r="QPO5" s="397"/>
      <c r="QPP5" s="397"/>
      <c r="QPQ5" s="397"/>
      <c r="QPR5" s="397"/>
      <c r="QPS5" s="397"/>
      <c r="QPT5" s="397"/>
      <c r="QPU5" s="397"/>
      <c r="QPV5" s="397"/>
      <c r="QPW5" s="397"/>
      <c r="QPX5" s="397"/>
      <c r="QPY5" s="397"/>
      <c r="QPZ5" s="397"/>
      <c r="QQA5" s="397"/>
      <c r="QQB5" s="397"/>
      <c r="QQC5" s="397"/>
      <c r="QQD5" s="397"/>
      <c r="QQE5" s="397"/>
      <c r="QQF5" s="397"/>
      <c r="QQG5" s="397"/>
      <c r="QQH5" s="397"/>
      <c r="QQI5" s="397"/>
      <c r="QQJ5" s="397"/>
      <c r="QQK5" s="397"/>
      <c r="QQL5" s="397"/>
      <c r="QQM5" s="397"/>
      <c r="QQN5" s="397"/>
      <c r="QQO5" s="397"/>
      <c r="QQP5" s="397"/>
      <c r="QQQ5" s="397"/>
      <c r="QQR5" s="397"/>
      <c r="QQS5" s="397"/>
      <c r="QQT5" s="397"/>
      <c r="QQU5" s="397"/>
      <c r="QQV5" s="397"/>
      <c r="QQW5" s="397"/>
      <c r="QQX5" s="397"/>
      <c r="QQY5" s="397"/>
      <c r="QQZ5" s="397"/>
      <c r="QRA5" s="397"/>
      <c r="QRB5" s="397"/>
      <c r="QRC5" s="397"/>
      <c r="QRD5" s="397"/>
      <c r="QRE5" s="397"/>
      <c r="QRF5" s="397"/>
      <c r="QRG5" s="397"/>
      <c r="QRH5" s="397"/>
      <c r="QRI5" s="397"/>
      <c r="QRJ5" s="397"/>
      <c r="QRK5" s="397"/>
      <c r="QRL5" s="397"/>
      <c r="QRM5" s="397"/>
      <c r="QRN5" s="397"/>
      <c r="QRO5" s="397"/>
      <c r="QRP5" s="397"/>
      <c r="QRQ5" s="397"/>
      <c r="QRR5" s="397"/>
      <c r="QRS5" s="397"/>
      <c r="QRT5" s="397"/>
      <c r="QRU5" s="397"/>
      <c r="QRV5" s="397"/>
      <c r="QRW5" s="397"/>
      <c r="QRX5" s="397"/>
      <c r="QRY5" s="397"/>
      <c r="QRZ5" s="397"/>
      <c r="QSA5" s="397"/>
      <c r="QSB5" s="397"/>
      <c r="QSC5" s="397"/>
      <c r="QSD5" s="397"/>
      <c r="QSE5" s="397"/>
      <c r="QSF5" s="397"/>
      <c r="QSG5" s="397"/>
      <c r="QSH5" s="397"/>
      <c r="QSI5" s="397"/>
      <c r="QSJ5" s="397"/>
      <c r="QSK5" s="397"/>
      <c r="QSL5" s="397"/>
      <c r="QSM5" s="397"/>
      <c r="QSN5" s="397"/>
      <c r="QSO5" s="397"/>
      <c r="QSP5" s="397"/>
      <c r="QSQ5" s="397"/>
      <c r="QSR5" s="397"/>
      <c r="QSS5" s="397"/>
      <c r="QST5" s="397"/>
      <c r="QSU5" s="397"/>
      <c r="QSV5" s="397"/>
      <c r="QSW5" s="397"/>
      <c r="QSX5" s="397"/>
      <c r="QSY5" s="397"/>
      <c r="QSZ5" s="397"/>
      <c r="QTA5" s="397"/>
      <c r="QTB5" s="397"/>
      <c r="QTC5" s="397"/>
      <c r="QTD5" s="397"/>
      <c r="QTE5" s="397"/>
      <c r="QTF5" s="397"/>
      <c r="QTG5" s="397"/>
      <c r="QTH5" s="397"/>
      <c r="QTI5" s="397"/>
      <c r="QTJ5" s="397"/>
      <c r="QTK5" s="397"/>
      <c r="QTL5" s="397"/>
      <c r="QTM5" s="397"/>
      <c r="QTN5" s="397"/>
      <c r="QTO5" s="397"/>
      <c r="QTP5" s="397"/>
      <c r="QTQ5" s="397"/>
      <c r="QTR5" s="397"/>
      <c r="QTS5" s="397"/>
      <c r="QTT5" s="397"/>
      <c r="QTU5" s="397"/>
      <c r="QTV5" s="397"/>
      <c r="QTW5" s="397"/>
      <c r="QTX5" s="397"/>
      <c r="QTY5" s="397"/>
      <c r="QTZ5" s="397"/>
      <c r="QUA5" s="397"/>
      <c r="QUB5" s="397"/>
      <c r="QUC5" s="397"/>
      <c r="QUD5" s="397"/>
      <c r="QUE5" s="397"/>
      <c r="QUF5" s="397"/>
      <c r="QUG5" s="397"/>
      <c r="QUH5" s="397"/>
      <c r="QUI5" s="397"/>
      <c r="QUJ5" s="397"/>
      <c r="QUK5" s="397"/>
      <c r="QUL5" s="397"/>
      <c r="QUM5" s="397"/>
      <c r="QUN5" s="397"/>
      <c r="QUO5" s="397"/>
      <c r="QUP5" s="397"/>
      <c r="QUQ5" s="397"/>
      <c r="QUR5" s="397"/>
      <c r="QUS5" s="397"/>
      <c r="QUT5" s="397"/>
      <c r="QUU5" s="397"/>
      <c r="QUV5" s="397"/>
      <c r="QUW5" s="397"/>
      <c r="QUX5" s="397"/>
      <c r="QUY5" s="397"/>
      <c r="QUZ5" s="397"/>
      <c r="QVA5" s="397"/>
      <c r="QVB5" s="397"/>
      <c r="QVC5" s="397"/>
      <c r="QVD5" s="397"/>
      <c r="QVE5" s="397"/>
      <c r="QVF5" s="397"/>
      <c r="QVG5" s="397"/>
      <c r="QVH5" s="397"/>
      <c r="QVI5" s="397"/>
      <c r="QVJ5" s="397"/>
      <c r="QVK5" s="397"/>
      <c r="QVL5" s="397"/>
      <c r="QVM5" s="397"/>
      <c r="QVN5" s="397"/>
      <c r="QVO5" s="397"/>
      <c r="QVP5" s="397"/>
      <c r="QVQ5" s="397"/>
      <c r="QVR5" s="397"/>
      <c r="QVS5" s="397"/>
      <c r="QVT5" s="397"/>
      <c r="QVU5" s="397"/>
      <c r="QVV5" s="397"/>
      <c r="QVW5" s="397"/>
      <c r="QVX5" s="397"/>
      <c r="QVY5" s="397"/>
      <c r="QVZ5" s="397"/>
      <c r="QWA5" s="397"/>
      <c r="QWB5" s="397"/>
      <c r="QWC5" s="397"/>
      <c r="QWD5" s="397"/>
      <c r="QWE5" s="397"/>
      <c r="QWF5" s="397"/>
      <c r="QWG5" s="397"/>
      <c r="QWH5" s="397"/>
      <c r="QWI5" s="397"/>
      <c r="QWJ5" s="397"/>
      <c r="QWK5" s="397"/>
      <c r="QWL5" s="397"/>
      <c r="QWM5" s="397"/>
      <c r="QWN5" s="397"/>
      <c r="QWO5" s="397"/>
      <c r="QWP5" s="397"/>
      <c r="QWQ5" s="397"/>
      <c r="QWR5" s="397"/>
      <c r="QWS5" s="397"/>
      <c r="QWT5" s="397"/>
      <c r="QWU5" s="397"/>
      <c r="QWV5" s="397"/>
      <c r="QWW5" s="397"/>
      <c r="QWX5" s="397"/>
      <c r="QWY5" s="397"/>
      <c r="QWZ5" s="397"/>
      <c r="QXA5" s="397"/>
      <c r="QXB5" s="397"/>
      <c r="QXC5" s="397"/>
      <c r="QXD5" s="397"/>
      <c r="QXE5" s="397"/>
      <c r="QXF5" s="397"/>
      <c r="QXG5" s="397"/>
      <c r="QXH5" s="397"/>
      <c r="QXI5" s="397"/>
      <c r="QXJ5" s="397"/>
      <c r="QXK5" s="397"/>
      <c r="QXL5" s="397"/>
      <c r="QXM5" s="397"/>
      <c r="QXN5" s="397"/>
      <c r="QXO5" s="397"/>
      <c r="QXP5" s="397"/>
      <c r="QXQ5" s="397"/>
      <c r="QXR5" s="397"/>
      <c r="QXS5" s="397"/>
      <c r="QXT5" s="397"/>
      <c r="QXU5" s="397"/>
      <c r="QXV5" s="397"/>
      <c r="QXW5" s="397"/>
      <c r="QXX5" s="397"/>
      <c r="QXY5" s="397"/>
      <c r="QXZ5" s="397"/>
      <c r="QYA5" s="397"/>
      <c r="QYB5" s="397"/>
      <c r="QYC5" s="397"/>
      <c r="QYD5" s="397"/>
      <c r="QYE5" s="397"/>
      <c r="QYF5" s="397"/>
      <c r="QYG5" s="397"/>
      <c r="QYH5" s="397"/>
      <c r="QYI5" s="397"/>
      <c r="QYJ5" s="397"/>
      <c r="QYK5" s="397"/>
      <c r="QYL5" s="397"/>
      <c r="QYM5" s="397"/>
      <c r="QYN5" s="397"/>
      <c r="QYO5" s="397"/>
      <c r="QYP5" s="397"/>
      <c r="QYQ5" s="397"/>
      <c r="QYR5" s="397"/>
      <c r="QYS5" s="397"/>
      <c r="QYT5" s="397"/>
      <c r="QYU5" s="397"/>
      <c r="QYV5" s="397"/>
      <c r="QYW5" s="397"/>
      <c r="QYX5" s="397"/>
      <c r="QYY5" s="397"/>
      <c r="QYZ5" s="397"/>
      <c r="QZA5" s="397"/>
      <c r="QZB5" s="397"/>
      <c r="QZC5" s="397"/>
      <c r="QZD5" s="397"/>
      <c r="QZE5" s="397"/>
      <c r="QZF5" s="397"/>
      <c r="QZG5" s="397"/>
      <c r="QZH5" s="397"/>
      <c r="QZI5" s="397"/>
      <c r="QZJ5" s="397"/>
      <c r="QZK5" s="397"/>
      <c r="QZL5" s="397"/>
      <c r="QZM5" s="397"/>
      <c r="QZN5" s="397"/>
      <c r="QZO5" s="397"/>
      <c r="QZP5" s="397"/>
      <c r="QZQ5" s="397"/>
      <c r="QZR5" s="397"/>
      <c r="QZS5" s="397"/>
      <c r="QZT5" s="397"/>
      <c r="QZU5" s="397"/>
      <c r="QZV5" s="397"/>
      <c r="QZW5" s="397"/>
      <c r="QZX5" s="397"/>
      <c r="QZY5" s="397"/>
      <c r="QZZ5" s="397"/>
      <c r="RAA5" s="397"/>
      <c r="RAB5" s="397"/>
      <c r="RAC5" s="397"/>
      <c r="RAD5" s="397"/>
      <c r="RAE5" s="397"/>
      <c r="RAF5" s="397"/>
      <c r="RAG5" s="397"/>
      <c r="RAH5" s="397"/>
      <c r="RAI5" s="397"/>
      <c r="RAJ5" s="397"/>
      <c r="RAK5" s="397"/>
      <c r="RAL5" s="397"/>
      <c r="RAM5" s="397"/>
      <c r="RAN5" s="397"/>
      <c r="RAO5" s="397"/>
      <c r="RAP5" s="397"/>
      <c r="RAQ5" s="397"/>
      <c r="RAR5" s="397"/>
      <c r="RAS5" s="397"/>
      <c r="RAT5" s="397"/>
      <c r="RAU5" s="397"/>
      <c r="RAV5" s="397"/>
      <c r="RAW5" s="397"/>
      <c r="RAX5" s="397"/>
      <c r="RAY5" s="397"/>
      <c r="RAZ5" s="397"/>
      <c r="RBA5" s="397"/>
      <c r="RBB5" s="397"/>
      <c r="RBC5" s="397"/>
      <c r="RBD5" s="397"/>
      <c r="RBE5" s="397"/>
      <c r="RBF5" s="397"/>
      <c r="RBG5" s="397"/>
      <c r="RBH5" s="397"/>
      <c r="RBI5" s="397"/>
      <c r="RBJ5" s="397"/>
      <c r="RBK5" s="397"/>
      <c r="RBL5" s="397"/>
      <c r="RBM5" s="397"/>
      <c r="RBN5" s="397"/>
      <c r="RBO5" s="397"/>
      <c r="RBP5" s="397"/>
      <c r="RBQ5" s="397"/>
      <c r="RBR5" s="397"/>
      <c r="RBS5" s="397"/>
      <c r="RBT5" s="397"/>
      <c r="RBU5" s="397"/>
      <c r="RBV5" s="397"/>
      <c r="RBW5" s="397"/>
      <c r="RBX5" s="397"/>
      <c r="RBY5" s="397"/>
      <c r="RBZ5" s="397"/>
      <c r="RCA5" s="397"/>
      <c r="RCB5" s="397"/>
      <c r="RCC5" s="397"/>
      <c r="RCD5" s="397"/>
      <c r="RCE5" s="397"/>
      <c r="RCF5" s="397"/>
      <c r="RCG5" s="397"/>
      <c r="RCH5" s="397"/>
      <c r="RCI5" s="397"/>
      <c r="RCJ5" s="397"/>
      <c r="RCK5" s="397"/>
      <c r="RCL5" s="397"/>
      <c r="RCM5" s="397"/>
      <c r="RCN5" s="397"/>
      <c r="RCO5" s="397"/>
      <c r="RCP5" s="397"/>
      <c r="RCQ5" s="397"/>
      <c r="RCR5" s="397"/>
      <c r="RCS5" s="397"/>
      <c r="RCT5" s="397"/>
      <c r="RCU5" s="397"/>
      <c r="RCV5" s="397"/>
      <c r="RCW5" s="397"/>
      <c r="RCX5" s="397"/>
      <c r="RCY5" s="397"/>
      <c r="RCZ5" s="397"/>
      <c r="RDA5" s="397"/>
      <c r="RDB5" s="397"/>
      <c r="RDC5" s="397"/>
      <c r="RDD5" s="397"/>
      <c r="RDE5" s="397"/>
      <c r="RDF5" s="397"/>
      <c r="RDG5" s="397"/>
      <c r="RDH5" s="397"/>
      <c r="RDI5" s="397"/>
      <c r="RDJ5" s="397"/>
      <c r="RDK5" s="397"/>
      <c r="RDL5" s="397"/>
      <c r="RDM5" s="397"/>
      <c r="RDN5" s="397"/>
      <c r="RDO5" s="397"/>
      <c r="RDP5" s="397"/>
      <c r="RDQ5" s="397"/>
      <c r="RDR5" s="397"/>
      <c r="RDS5" s="397"/>
      <c r="RDT5" s="397"/>
      <c r="RDU5" s="397"/>
      <c r="RDV5" s="397"/>
      <c r="RDW5" s="397"/>
      <c r="RDX5" s="397"/>
      <c r="RDY5" s="397"/>
      <c r="RDZ5" s="397"/>
      <c r="REA5" s="397"/>
      <c r="REB5" s="397"/>
      <c r="REC5" s="397"/>
      <c r="RED5" s="397"/>
      <c r="REE5" s="397"/>
      <c r="REF5" s="397"/>
      <c r="REG5" s="397"/>
      <c r="REH5" s="397"/>
      <c r="REI5" s="397"/>
      <c r="REJ5" s="397"/>
      <c r="REK5" s="397"/>
      <c r="REL5" s="397"/>
      <c r="REM5" s="397"/>
      <c r="REN5" s="397"/>
      <c r="REO5" s="397"/>
      <c r="REP5" s="397"/>
      <c r="REQ5" s="397"/>
      <c r="RER5" s="397"/>
      <c r="RES5" s="397"/>
      <c r="RET5" s="397"/>
      <c r="REU5" s="397"/>
      <c r="REV5" s="397"/>
      <c r="REW5" s="397"/>
      <c r="REX5" s="397"/>
      <c r="REY5" s="397"/>
      <c r="REZ5" s="397"/>
      <c r="RFA5" s="397"/>
      <c r="RFB5" s="397"/>
      <c r="RFC5" s="397"/>
      <c r="RFD5" s="397"/>
      <c r="RFE5" s="397"/>
      <c r="RFF5" s="397"/>
      <c r="RFG5" s="397"/>
      <c r="RFH5" s="397"/>
      <c r="RFI5" s="397"/>
      <c r="RFJ5" s="397"/>
      <c r="RFK5" s="397"/>
      <c r="RFL5" s="397"/>
      <c r="RFM5" s="397"/>
      <c r="RFN5" s="397"/>
      <c r="RFO5" s="397"/>
      <c r="RFP5" s="397"/>
      <c r="RFQ5" s="397"/>
      <c r="RFR5" s="397"/>
      <c r="RFS5" s="397"/>
      <c r="RFT5" s="397"/>
      <c r="RFU5" s="397"/>
      <c r="RFV5" s="397"/>
      <c r="RFW5" s="397"/>
      <c r="RFX5" s="397"/>
      <c r="RFY5" s="397"/>
      <c r="RFZ5" s="397"/>
      <c r="RGA5" s="397"/>
      <c r="RGB5" s="397"/>
      <c r="RGC5" s="397"/>
      <c r="RGD5" s="397"/>
      <c r="RGE5" s="397"/>
      <c r="RGF5" s="397"/>
      <c r="RGG5" s="397"/>
      <c r="RGH5" s="397"/>
      <c r="RGI5" s="397"/>
      <c r="RGJ5" s="397"/>
      <c r="RGK5" s="397"/>
      <c r="RGL5" s="397"/>
      <c r="RGM5" s="397"/>
      <c r="RGN5" s="397"/>
      <c r="RGO5" s="397"/>
      <c r="RGP5" s="397"/>
      <c r="RGQ5" s="397"/>
      <c r="RGR5" s="397"/>
      <c r="RGS5" s="397"/>
      <c r="RGT5" s="397"/>
      <c r="RGU5" s="397"/>
      <c r="RGV5" s="397"/>
      <c r="RGW5" s="397"/>
      <c r="RGX5" s="397"/>
      <c r="RGY5" s="397"/>
      <c r="RGZ5" s="397"/>
      <c r="RHA5" s="397"/>
      <c r="RHB5" s="397"/>
      <c r="RHC5" s="397"/>
      <c r="RHD5" s="397"/>
      <c r="RHE5" s="397"/>
      <c r="RHF5" s="397"/>
      <c r="RHG5" s="397"/>
      <c r="RHH5" s="397"/>
      <c r="RHI5" s="397"/>
      <c r="RHJ5" s="397"/>
      <c r="RHK5" s="397"/>
      <c r="RHL5" s="397"/>
      <c r="RHM5" s="397"/>
      <c r="RHN5" s="397"/>
      <c r="RHO5" s="397"/>
      <c r="RHP5" s="397"/>
      <c r="RHQ5" s="397"/>
      <c r="RHR5" s="397"/>
      <c r="RHS5" s="397"/>
      <c r="RHT5" s="397"/>
      <c r="RHU5" s="397"/>
      <c r="RHV5" s="397"/>
      <c r="RHW5" s="397"/>
      <c r="RHX5" s="397"/>
      <c r="RHY5" s="397"/>
      <c r="RHZ5" s="397"/>
      <c r="RIA5" s="397"/>
      <c r="RIB5" s="397"/>
      <c r="RIC5" s="397"/>
      <c r="RID5" s="397"/>
      <c r="RIE5" s="397"/>
      <c r="RIF5" s="397"/>
      <c r="RIG5" s="397"/>
      <c r="RIH5" s="397"/>
      <c r="RII5" s="397"/>
      <c r="RIJ5" s="397"/>
      <c r="RIK5" s="397"/>
      <c r="RIL5" s="397"/>
      <c r="RIM5" s="397"/>
      <c r="RIN5" s="397"/>
      <c r="RIO5" s="397"/>
      <c r="RIP5" s="397"/>
      <c r="RIQ5" s="397"/>
      <c r="RIR5" s="397"/>
      <c r="RIS5" s="397"/>
      <c r="RIT5" s="397"/>
      <c r="RIU5" s="397"/>
      <c r="RIV5" s="397"/>
      <c r="RIW5" s="397"/>
      <c r="RIX5" s="397"/>
      <c r="RIY5" s="397"/>
      <c r="RIZ5" s="397"/>
      <c r="RJA5" s="397"/>
      <c r="RJB5" s="397"/>
      <c r="RJC5" s="397"/>
      <c r="RJD5" s="397"/>
      <c r="RJE5" s="397"/>
      <c r="RJF5" s="397"/>
      <c r="RJG5" s="397"/>
      <c r="RJH5" s="397"/>
      <c r="RJI5" s="397"/>
      <c r="RJJ5" s="397"/>
      <c r="RJK5" s="397"/>
      <c r="RJL5" s="397"/>
      <c r="RJM5" s="397"/>
      <c r="RJN5" s="397"/>
      <c r="RJO5" s="397"/>
      <c r="RJP5" s="397"/>
      <c r="RJQ5" s="397"/>
      <c r="RJR5" s="397"/>
      <c r="RJS5" s="397"/>
      <c r="RJT5" s="397"/>
      <c r="RJU5" s="397"/>
      <c r="RJV5" s="397"/>
      <c r="RJW5" s="397"/>
      <c r="RJX5" s="397"/>
      <c r="RJY5" s="397"/>
      <c r="RJZ5" s="397"/>
      <c r="RKA5" s="397"/>
      <c r="RKB5" s="397"/>
      <c r="RKC5" s="397"/>
      <c r="RKD5" s="397"/>
      <c r="RKE5" s="397"/>
      <c r="RKF5" s="397"/>
      <c r="RKG5" s="397"/>
      <c r="RKH5" s="397"/>
      <c r="RKI5" s="397"/>
      <c r="RKJ5" s="397"/>
      <c r="RKK5" s="397"/>
      <c r="RKL5" s="397"/>
      <c r="RKM5" s="397"/>
      <c r="RKN5" s="397"/>
      <c r="RKO5" s="397"/>
      <c r="RKP5" s="397"/>
      <c r="RKQ5" s="397"/>
      <c r="RKR5" s="397"/>
      <c r="RKS5" s="397"/>
      <c r="RKT5" s="397"/>
      <c r="RKU5" s="397"/>
      <c r="RKV5" s="397"/>
      <c r="RKW5" s="397"/>
      <c r="RKX5" s="397"/>
      <c r="RKY5" s="397"/>
      <c r="RKZ5" s="397"/>
      <c r="RLA5" s="397"/>
      <c r="RLB5" s="397"/>
      <c r="RLC5" s="397"/>
      <c r="RLD5" s="397"/>
      <c r="RLE5" s="397"/>
      <c r="RLF5" s="397"/>
      <c r="RLG5" s="397"/>
      <c r="RLH5" s="397"/>
      <c r="RLI5" s="397"/>
      <c r="RLJ5" s="397"/>
      <c r="RLK5" s="397"/>
      <c r="RLL5" s="397"/>
      <c r="RLM5" s="397"/>
      <c r="RLN5" s="397"/>
      <c r="RLO5" s="397"/>
      <c r="RLP5" s="397"/>
      <c r="RLQ5" s="397"/>
      <c r="RLR5" s="397"/>
      <c r="RLS5" s="397"/>
      <c r="RLT5" s="397"/>
      <c r="RLU5" s="397"/>
      <c r="RLV5" s="397"/>
      <c r="RLW5" s="397"/>
      <c r="RLX5" s="397"/>
      <c r="RLY5" s="397"/>
      <c r="RLZ5" s="397"/>
      <c r="RMA5" s="397"/>
      <c r="RMB5" s="397"/>
      <c r="RMC5" s="397"/>
      <c r="RMD5" s="397"/>
      <c r="RME5" s="397"/>
      <c r="RMF5" s="397"/>
      <c r="RMG5" s="397"/>
      <c r="RMH5" s="397"/>
      <c r="RMI5" s="397"/>
      <c r="RMJ5" s="397"/>
      <c r="RMK5" s="397"/>
      <c r="RML5" s="397"/>
      <c r="RMM5" s="397"/>
      <c r="RMN5" s="397"/>
      <c r="RMO5" s="397"/>
      <c r="RMP5" s="397"/>
      <c r="RMQ5" s="397"/>
      <c r="RMR5" s="397"/>
      <c r="RMS5" s="397"/>
      <c r="RMT5" s="397"/>
      <c r="RMU5" s="397"/>
      <c r="RMV5" s="397"/>
      <c r="RMW5" s="397"/>
      <c r="RMX5" s="397"/>
      <c r="RMY5" s="397"/>
      <c r="RMZ5" s="397"/>
      <c r="RNA5" s="397"/>
      <c r="RNB5" s="397"/>
      <c r="RNC5" s="397"/>
      <c r="RND5" s="397"/>
      <c r="RNE5" s="397"/>
      <c r="RNF5" s="397"/>
      <c r="RNG5" s="397"/>
      <c r="RNH5" s="397"/>
      <c r="RNI5" s="397"/>
      <c r="RNJ5" s="397"/>
      <c r="RNK5" s="397"/>
      <c r="RNL5" s="397"/>
      <c r="RNM5" s="397"/>
      <c r="RNN5" s="397"/>
      <c r="RNO5" s="397"/>
      <c r="RNP5" s="397"/>
      <c r="RNQ5" s="397"/>
      <c r="RNR5" s="397"/>
      <c r="RNS5" s="397"/>
      <c r="RNT5" s="397"/>
      <c r="RNU5" s="397"/>
      <c r="RNV5" s="397"/>
      <c r="RNW5" s="397"/>
      <c r="RNX5" s="397"/>
      <c r="RNY5" s="397"/>
      <c r="RNZ5" s="397"/>
      <c r="ROA5" s="397"/>
      <c r="ROB5" s="397"/>
      <c r="ROC5" s="397"/>
      <c r="ROD5" s="397"/>
      <c r="ROE5" s="397"/>
      <c r="ROF5" s="397"/>
      <c r="ROG5" s="397"/>
      <c r="ROH5" s="397"/>
      <c r="ROI5" s="397"/>
      <c r="ROJ5" s="397"/>
      <c r="ROK5" s="397"/>
      <c r="ROL5" s="397"/>
      <c r="ROM5" s="397"/>
      <c r="RON5" s="397"/>
      <c r="ROO5" s="397"/>
      <c r="ROP5" s="397"/>
      <c r="ROQ5" s="397"/>
      <c r="ROR5" s="397"/>
      <c r="ROS5" s="397"/>
      <c r="ROT5" s="397"/>
      <c r="ROU5" s="397"/>
      <c r="ROV5" s="397"/>
      <c r="ROW5" s="397"/>
      <c r="ROX5" s="397"/>
      <c r="ROY5" s="397"/>
      <c r="ROZ5" s="397"/>
      <c r="RPA5" s="397"/>
      <c r="RPB5" s="397"/>
      <c r="RPC5" s="397"/>
      <c r="RPD5" s="397"/>
      <c r="RPE5" s="397"/>
      <c r="RPF5" s="397"/>
      <c r="RPG5" s="397"/>
      <c r="RPH5" s="397"/>
      <c r="RPI5" s="397"/>
      <c r="RPJ5" s="397"/>
      <c r="RPK5" s="397"/>
      <c r="RPL5" s="397"/>
      <c r="RPM5" s="397"/>
      <c r="RPN5" s="397"/>
      <c r="RPO5" s="397"/>
      <c r="RPP5" s="397"/>
      <c r="RPQ5" s="397"/>
      <c r="RPR5" s="397"/>
      <c r="RPS5" s="397"/>
      <c r="RPT5" s="397"/>
      <c r="RPU5" s="397"/>
      <c r="RPV5" s="397"/>
      <c r="RPW5" s="397"/>
      <c r="RPX5" s="397"/>
      <c r="RPY5" s="397"/>
      <c r="RPZ5" s="397"/>
      <c r="RQA5" s="397"/>
      <c r="RQB5" s="397"/>
      <c r="RQC5" s="397"/>
      <c r="RQD5" s="397"/>
      <c r="RQE5" s="397"/>
      <c r="RQF5" s="397"/>
      <c r="RQG5" s="397"/>
      <c r="RQH5" s="397"/>
      <c r="RQI5" s="397"/>
      <c r="RQJ5" s="397"/>
      <c r="RQK5" s="397"/>
      <c r="RQL5" s="397"/>
      <c r="RQM5" s="397"/>
      <c r="RQN5" s="397"/>
      <c r="RQO5" s="397"/>
      <c r="RQP5" s="397"/>
      <c r="RQQ5" s="397"/>
      <c r="RQR5" s="397"/>
      <c r="RQS5" s="397"/>
      <c r="RQT5" s="397"/>
      <c r="RQU5" s="397"/>
      <c r="RQV5" s="397"/>
      <c r="RQW5" s="397"/>
      <c r="RQX5" s="397"/>
      <c r="RQY5" s="397"/>
      <c r="RQZ5" s="397"/>
      <c r="RRA5" s="397"/>
      <c r="RRB5" s="397"/>
      <c r="RRC5" s="397"/>
      <c r="RRD5" s="397"/>
      <c r="RRE5" s="397"/>
      <c r="RRF5" s="397"/>
      <c r="RRG5" s="397"/>
      <c r="RRH5" s="397"/>
      <c r="RRI5" s="397"/>
      <c r="RRJ5" s="397"/>
      <c r="RRK5" s="397"/>
      <c r="RRL5" s="397"/>
      <c r="RRM5" s="397"/>
      <c r="RRN5" s="397"/>
      <c r="RRO5" s="397"/>
      <c r="RRP5" s="397"/>
      <c r="RRQ5" s="397"/>
      <c r="RRR5" s="397"/>
      <c r="RRS5" s="397"/>
      <c r="RRT5" s="397"/>
      <c r="RRU5" s="397"/>
      <c r="RRV5" s="397"/>
      <c r="RRW5" s="397"/>
      <c r="RRX5" s="397"/>
      <c r="RRY5" s="397"/>
      <c r="RRZ5" s="397"/>
      <c r="RSA5" s="397"/>
      <c r="RSB5" s="397"/>
      <c r="RSC5" s="397"/>
      <c r="RSD5" s="397"/>
      <c r="RSE5" s="397"/>
      <c r="RSF5" s="397"/>
      <c r="RSG5" s="397"/>
      <c r="RSH5" s="397"/>
      <c r="RSI5" s="397"/>
      <c r="RSJ5" s="397"/>
      <c r="RSK5" s="397"/>
      <c r="RSL5" s="397"/>
      <c r="RSM5" s="397"/>
      <c r="RSN5" s="397"/>
      <c r="RSO5" s="397"/>
      <c r="RSP5" s="397"/>
      <c r="RSQ5" s="397"/>
      <c r="RSR5" s="397"/>
      <c r="RSS5" s="397"/>
      <c r="RST5" s="397"/>
      <c r="RSU5" s="397"/>
      <c r="RSV5" s="397"/>
      <c r="RSW5" s="397"/>
      <c r="RSX5" s="397"/>
      <c r="RSY5" s="397"/>
      <c r="RSZ5" s="397"/>
      <c r="RTA5" s="397"/>
      <c r="RTB5" s="397"/>
      <c r="RTC5" s="397"/>
      <c r="RTD5" s="397"/>
      <c r="RTE5" s="397"/>
      <c r="RTF5" s="397"/>
      <c r="RTG5" s="397"/>
      <c r="RTH5" s="397"/>
      <c r="RTI5" s="397"/>
      <c r="RTJ5" s="397"/>
      <c r="RTK5" s="397"/>
      <c r="RTL5" s="397"/>
      <c r="RTM5" s="397"/>
      <c r="RTN5" s="397"/>
      <c r="RTO5" s="397"/>
      <c r="RTP5" s="397"/>
      <c r="RTQ5" s="397"/>
      <c r="RTR5" s="397"/>
      <c r="RTS5" s="397"/>
      <c r="RTT5" s="397"/>
      <c r="RTU5" s="397"/>
      <c r="RTV5" s="397"/>
      <c r="RTW5" s="397"/>
      <c r="RTX5" s="397"/>
      <c r="RTY5" s="397"/>
      <c r="RTZ5" s="397"/>
      <c r="RUA5" s="397"/>
      <c r="RUB5" s="397"/>
      <c r="RUC5" s="397"/>
      <c r="RUD5" s="397"/>
      <c r="RUE5" s="397"/>
      <c r="RUF5" s="397"/>
      <c r="RUG5" s="397"/>
      <c r="RUH5" s="397"/>
      <c r="RUI5" s="397"/>
      <c r="RUJ5" s="397"/>
      <c r="RUK5" s="397"/>
      <c r="RUL5" s="397"/>
      <c r="RUM5" s="397"/>
      <c r="RUN5" s="397"/>
      <c r="RUO5" s="397"/>
      <c r="RUP5" s="397"/>
      <c r="RUQ5" s="397"/>
      <c r="RUR5" s="397"/>
      <c r="RUS5" s="397"/>
      <c r="RUT5" s="397"/>
      <c r="RUU5" s="397"/>
      <c r="RUV5" s="397"/>
      <c r="RUW5" s="397"/>
      <c r="RUX5" s="397"/>
      <c r="RUY5" s="397"/>
      <c r="RUZ5" s="397"/>
      <c r="RVA5" s="397"/>
      <c r="RVB5" s="397"/>
      <c r="RVC5" s="397"/>
      <c r="RVD5" s="397"/>
      <c r="RVE5" s="397"/>
      <c r="RVF5" s="397"/>
      <c r="RVG5" s="397"/>
      <c r="RVH5" s="397"/>
      <c r="RVI5" s="397"/>
      <c r="RVJ5" s="397"/>
      <c r="RVK5" s="397"/>
      <c r="RVL5" s="397"/>
      <c r="RVM5" s="397"/>
      <c r="RVN5" s="397"/>
      <c r="RVO5" s="397"/>
      <c r="RVP5" s="397"/>
      <c r="RVQ5" s="397"/>
      <c r="RVR5" s="397"/>
      <c r="RVS5" s="397"/>
      <c r="RVT5" s="397"/>
      <c r="RVU5" s="397"/>
      <c r="RVV5" s="397"/>
      <c r="RVW5" s="397"/>
      <c r="RVX5" s="397"/>
      <c r="RVY5" s="397"/>
      <c r="RVZ5" s="397"/>
      <c r="RWA5" s="397"/>
      <c r="RWB5" s="397"/>
      <c r="RWC5" s="397"/>
      <c r="RWD5" s="397"/>
      <c r="RWE5" s="397"/>
      <c r="RWF5" s="397"/>
      <c r="RWG5" s="397"/>
      <c r="RWH5" s="397"/>
      <c r="RWI5" s="397"/>
      <c r="RWJ5" s="397"/>
      <c r="RWK5" s="397"/>
      <c r="RWL5" s="397"/>
      <c r="RWM5" s="397"/>
      <c r="RWN5" s="397"/>
      <c r="RWO5" s="397"/>
      <c r="RWP5" s="397"/>
      <c r="RWQ5" s="397"/>
      <c r="RWR5" s="397"/>
      <c r="RWS5" s="397"/>
      <c r="RWT5" s="397"/>
      <c r="RWU5" s="397"/>
      <c r="RWV5" s="397"/>
      <c r="RWW5" s="397"/>
      <c r="RWX5" s="397"/>
      <c r="RWY5" s="397"/>
      <c r="RWZ5" s="397"/>
      <c r="RXA5" s="397"/>
      <c r="RXB5" s="397"/>
      <c r="RXC5" s="397"/>
      <c r="RXD5" s="397"/>
      <c r="RXE5" s="397"/>
      <c r="RXF5" s="397"/>
      <c r="RXG5" s="397"/>
      <c r="RXH5" s="397"/>
      <c r="RXI5" s="397"/>
      <c r="RXJ5" s="397"/>
      <c r="RXK5" s="397"/>
      <c r="RXL5" s="397"/>
      <c r="RXM5" s="397"/>
      <c r="RXN5" s="397"/>
      <c r="RXO5" s="397"/>
      <c r="RXP5" s="397"/>
      <c r="RXQ5" s="397"/>
      <c r="RXR5" s="397"/>
      <c r="RXS5" s="397"/>
      <c r="RXT5" s="397"/>
      <c r="RXU5" s="397"/>
      <c r="RXV5" s="397"/>
      <c r="RXW5" s="397"/>
      <c r="RXX5" s="397"/>
      <c r="RXY5" s="397"/>
      <c r="RXZ5" s="397"/>
      <c r="RYA5" s="397"/>
      <c r="RYB5" s="397"/>
      <c r="RYC5" s="397"/>
      <c r="RYD5" s="397"/>
      <c r="RYE5" s="397"/>
      <c r="RYF5" s="397"/>
      <c r="RYG5" s="397"/>
      <c r="RYH5" s="397"/>
      <c r="RYI5" s="397"/>
      <c r="RYJ5" s="397"/>
      <c r="RYK5" s="397"/>
      <c r="RYL5" s="397"/>
      <c r="RYM5" s="397"/>
      <c r="RYN5" s="397"/>
      <c r="RYO5" s="397"/>
      <c r="RYP5" s="397"/>
      <c r="RYQ5" s="397"/>
      <c r="RYR5" s="397"/>
      <c r="RYS5" s="397"/>
      <c r="RYT5" s="397"/>
      <c r="RYU5" s="397"/>
      <c r="RYV5" s="397"/>
      <c r="RYW5" s="397"/>
      <c r="RYX5" s="397"/>
      <c r="RYY5" s="397"/>
      <c r="RYZ5" s="397"/>
      <c r="RZA5" s="397"/>
      <c r="RZB5" s="397"/>
      <c r="RZC5" s="397"/>
      <c r="RZD5" s="397"/>
      <c r="RZE5" s="397"/>
      <c r="RZF5" s="397"/>
      <c r="RZG5" s="397"/>
      <c r="RZH5" s="397"/>
      <c r="RZI5" s="397"/>
      <c r="RZJ5" s="397"/>
      <c r="RZK5" s="397"/>
      <c r="RZL5" s="397"/>
      <c r="RZM5" s="397"/>
      <c r="RZN5" s="397"/>
      <c r="RZO5" s="397"/>
      <c r="RZP5" s="397"/>
      <c r="RZQ5" s="397"/>
      <c r="RZR5" s="397"/>
      <c r="RZS5" s="397"/>
      <c r="RZT5" s="397"/>
      <c r="RZU5" s="397"/>
      <c r="RZV5" s="397"/>
      <c r="RZW5" s="397"/>
      <c r="RZX5" s="397"/>
      <c r="RZY5" s="397"/>
      <c r="RZZ5" s="397"/>
      <c r="SAA5" s="397"/>
      <c r="SAB5" s="397"/>
      <c r="SAC5" s="397"/>
      <c r="SAD5" s="397"/>
      <c r="SAE5" s="397"/>
      <c r="SAF5" s="397"/>
      <c r="SAG5" s="397"/>
      <c r="SAH5" s="397"/>
      <c r="SAI5" s="397"/>
      <c r="SAJ5" s="397"/>
      <c r="SAK5" s="397"/>
      <c r="SAL5" s="397"/>
      <c r="SAM5" s="397"/>
      <c r="SAN5" s="397"/>
      <c r="SAO5" s="397"/>
      <c r="SAP5" s="397"/>
      <c r="SAQ5" s="397"/>
      <c r="SAR5" s="397"/>
      <c r="SAS5" s="397"/>
      <c r="SAT5" s="397"/>
      <c r="SAU5" s="397"/>
      <c r="SAV5" s="397"/>
      <c r="SAW5" s="397"/>
      <c r="SAX5" s="397"/>
      <c r="SAY5" s="397"/>
      <c r="SAZ5" s="397"/>
      <c r="SBA5" s="397"/>
      <c r="SBB5" s="397"/>
      <c r="SBC5" s="397"/>
      <c r="SBD5" s="397"/>
      <c r="SBE5" s="397"/>
      <c r="SBF5" s="397"/>
      <c r="SBG5" s="397"/>
      <c r="SBH5" s="397"/>
      <c r="SBI5" s="397"/>
      <c r="SBJ5" s="397"/>
      <c r="SBK5" s="397"/>
      <c r="SBL5" s="397"/>
      <c r="SBM5" s="397"/>
      <c r="SBN5" s="397"/>
      <c r="SBO5" s="397"/>
      <c r="SBP5" s="397"/>
      <c r="SBQ5" s="397"/>
      <c r="SBR5" s="397"/>
      <c r="SBS5" s="397"/>
      <c r="SBT5" s="397"/>
      <c r="SBU5" s="397"/>
      <c r="SBV5" s="397"/>
      <c r="SBW5" s="397"/>
      <c r="SBX5" s="397"/>
      <c r="SBY5" s="397"/>
      <c r="SBZ5" s="397"/>
      <c r="SCA5" s="397"/>
      <c r="SCB5" s="397"/>
      <c r="SCC5" s="397"/>
      <c r="SCD5" s="397"/>
      <c r="SCE5" s="397"/>
      <c r="SCF5" s="397"/>
      <c r="SCG5" s="397"/>
      <c r="SCH5" s="397"/>
      <c r="SCI5" s="397"/>
      <c r="SCJ5" s="397"/>
      <c r="SCK5" s="397"/>
      <c r="SCL5" s="397"/>
      <c r="SCM5" s="397"/>
      <c r="SCN5" s="397"/>
      <c r="SCO5" s="397"/>
      <c r="SCP5" s="397"/>
      <c r="SCQ5" s="397"/>
      <c r="SCR5" s="397"/>
      <c r="SCS5" s="397"/>
      <c r="SCT5" s="397"/>
      <c r="SCU5" s="397"/>
      <c r="SCV5" s="397"/>
      <c r="SCW5" s="397"/>
      <c r="SCX5" s="397"/>
      <c r="SCY5" s="397"/>
      <c r="SCZ5" s="397"/>
      <c r="SDA5" s="397"/>
      <c r="SDB5" s="397"/>
      <c r="SDC5" s="397"/>
      <c r="SDD5" s="397"/>
      <c r="SDE5" s="397"/>
      <c r="SDF5" s="397"/>
      <c r="SDG5" s="397"/>
      <c r="SDH5" s="397"/>
      <c r="SDI5" s="397"/>
      <c r="SDJ5" s="397"/>
      <c r="SDK5" s="397"/>
      <c r="SDL5" s="397"/>
      <c r="SDM5" s="397"/>
      <c r="SDN5" s="397"/>
      <c r="SDO5" s="397"/>
      <c r="SDP5" s="397"/>
      <c r="SDQ5" s="397"/>
      <c r="SDR5" s="397"/>
      <c r="SDS5" s="397"/>
      <c r="SDT5" s="397"/>
      <c r="SDU5" s="397"/>
      <c r="SDV5" s="397"/>
      <c r="SDW5" s="397"/>
      <c r="SDX5" s="397"/>
      <c r="SDY5" s="397"/>
      <c r="SDZ5" s="397"/>
      <c r="SEA5" s="397"/>
      <c r="SEB5" s="397"/>
      <c r="SEC5" s="397"/>
      <c r="SED5" s="397"/>
      <c r="SEE5" s="397"/>
      <c r="SEF5" s="397"/>
      <c r="SEG5" s="397"/>
      <c r="SEH5" s="397"/>
      <c r="SEI5" s="397"/>
      <c r="SEJ5" s="397"/>
      <c r="SEK5" s="397"/>
      <c r="SEL5" s="397"/>
      <c r="SEM5" s="397"/>
      <c r="SEN5" s="397"/>
      <c r="SEO5" s="397"/>
      <c r="SEP5" s="397"/>
      <c r="SEQ5" s="397"/>
      <c r="SER5" s="397"/>
      <c r="SES5" s="397"/>
      <c r="SET5" s="397"/>
      <c r="SEU5" s="397"/>
      <c r="SEV5" s="397"/>
      <c r="SEW5" s="397"/>
      <c r="SEX5" s="397"/>
      <c r="SEY5" s="397"/>
      <c r="SEZ5" s="397"/>
      <c r="SFA5" s="397"/>
      <c r="SFB5" s="397"/>
      <c r="SFC5" s="397"/>
      <c r="SFD5" s="397"/>
      <c r="SFE5" s="397"/>
      <c r="SFF5" s="397"/>
      <c r="SFG5" s="397"/>
      <c r="SFH5" s="397"/>
      <c r="SFI5" s="397"/>
      <c r="SFJ5" s="397"/>
      <c r="SFK5" s="397"/>
      <c r="SFL5" s="397"/>
      <c r="SFM5" s="397"/>
      <c r="SFN5" s="397"/>
      <c r="SFO5" s="397"/>
      <c r="SFP5" s="397"/>
      <c r="SFQ5" s="397"/>
      <c r="SFR5" s="397"/>
      <c r="SFS5" s="397"/>
      <c r="SFT5" s="397"/>
      <c r="SFU5" s="397"/>
      <c r="SFV5" s="397"/>
      <c r="SFW5" s="397"/>
      <c r="SFX5" s="397"/>
      <c r="SFY5" s="397"/>
      <c r="SFZ5" s="397"/>
      <c r="SGA5" s="397"/>
      <c r="SGB5" s="397"/>
      <c r="SGC5" s="397"/>
      <c r="SGD5" s="397"/>
      <c r="SGE5" s="397"/>
      <c r="SGF5" s="397"/>
      <c r="SGG5" s="397"/>
      <c r="SGH5" s="397"/>
      <c r="SGI5" s="397"/>
      <c r="SGJ5" s="397"/>
      <c r="SGK5" s="397"/>
      <c r="SGL5" s="397"/>
      <c r="SGM5" s="397"/>
      <c r="SGN5" s="397"/>
      <c r="SGO5" s="397"/>
      <c r="SGP5" s="397"/>
      <c r="SGQ5" s="397"/>
      <c r="SGR5" s="397"/>
      <c r="SGS5" s="397"/>
      <c r="SGT5" s="397"/>
      <c r="SGU5" s="397"/>
      <c r="SGV5" s="397"/>
      <c r="SGW5" s="397"/>
      <c r="SGX5" s="397"/>
      <c r="SGY5" s="397"/>
      <c r="SGZ5" s="397"/>
      <c r="SHA5" s="397"/>
      <c r="SHB5" s="397"/>
      <c r="SHC5" s="397"/>
      <c r="SHD5" s="397"/>
      <c r="SHE5" s="397"/>
      <c r="SHF5" s="397"/>
      <c r="SHG5" s="397"/>
      <c r="SHH5" s="397"/>
      <c r="SHI5" s="397"/>
      <c r="SHJ5" s="397"/>
      <c r="SHK5" s="397"/>
      <c r="SHL5" s="397"/>
      <c r="SHM5" s="397"/>
      <c r="SHN5" s="397"/>
      <c r="SHO5" s="397"/>
      <c r="SHP5" s="397"/>
      <c r="SHQ5" s="397"/>
      <c r="SHR5" s="397"/>
      <c r="SHS5" s="397"/>
      <c r="SHT5" s="397"/>
      <c r="SHU5" s="397"/>
      <c r="SHV5" s="397"/>
      <c r="SHW5" s="397"/>
      <c r="SHX5" s="397"/>
      <c r="SHY5" s="397"/>
      <c r="SHZ5" s="397"/>
      <c r="SIA5" s="397"/>
      <c r="SIB5" s="397"/>
      <c r="SIC5" s="397"/>
      <c r="SID5" s="397"/>
      <c r="SIE5" s="397"/>
      <c r="SIF5" s="397"/>
      <c r="SIG5" s="397"/>
      <c r="SIH5" s="397"/>
      <c r="SII5" s="397"/>
      <c r="SIJ5" s="397"/>
      <c r="SIK5" s="397"/>
      <c r="SIL5" s="397"/>
      <c r="SIM5" s="397"/>
      <c r="SIN5" s="397"/>
      <c r="SIO5" s="397"/>
      <c r="SIP5" s="397"/>
      <c r="SIQ5" s="397"/>
      <c r="SIR5" s="397"/>
      <c r="SIS5" s="397"/>
      <c r="SIT5" s="397"/>
      <c r="SIU5" s="397"/>
      <c r="SIV5" s="397"/>
      <c r="SIW5" s="397"/>
      <c r="SIX5" s="397"/>
      <c r="SIY5" s="397"/>
      <c r="SIZ5" s="397"/>
      <c r="SJA5" s="397"/>
      <c r="SJB5" s="397"/>
      <c r="SJC5" s="397"/>
      <c r="SJD5" s="397"/>
      <c r="SJE5" s="397"/>
      <c r="SJF5" s="397"/>
      <c r="SJG5" s="397"/>
      <c r="SJH5" s="397"/>
      <c r="SJI5" s="397"/>
      <c r="SJJ5" s="397"/>
      <c r="SJK5" s="397"/>
      <c r="SJL5" s="397"/>
      <c r="SJM5" s="397"/>
      <c r="SJN5" s="397"/>
      <c r="SJO5" s="397"/>
      <c r="SJP5" s="397"/>
      <c r="SJQ5" s="397"/>
      <c r="SJR5" s="397"/>
      <c r="SJS5" s="397"/>
      <c r="SJT5" s="397"/>
      <c r="SJU5" s="397"/>
      <c r="SJV5" s="397"/>
      <c r="SJW5" s="397"/>
      <c r="SJX5" s="397"/>
      <c r="SJY5" s="397"/>
      <c r="SJZ5" s="397"/>
      <c r="SKA5" s="397"/>
      <c r="SKB5" s="397"/>
      <c r="SKC5" s="397"/>
      <c r="SKD5" s="397"/>
      <c r="SKE5" s="397"/>
      <c r="SKF5" s="397"/>
      <c r="SKG5" s="397"/>
      <c r="SKH5" s="397"/>
      <c r="SKI5" s="397"/>
      <c r="SKJ5" s="397"/>
      <c r="SKK5" s="397"/>
      <c r="SKL5" s="397"/>
      <c r="SKM5" s="397"/>
      <c r="SKN5" s="397"/>
      <c r="SKO5" s="397"/>
      <c r="SKP5" s="397"/>
      <c r="SKQ5" s="397"/>
      <c r="SKR5" s="397"/>
      <c r="SKS5" s="397"/>
      <c r="SKT5" s="397"/>
      <c r="SKU5" s="397"/>
      <c r="SKV5" s="397"/>
      <c r="SKW5" s="397"/>
      <c r="SKX5" s="397"/>
      <c r="SKY5" s="397"/>
      <c r="SKZ5" s="397"/>
      <c r="SLA5" s="397"/>
      <c r="SLB5" s="397"/>
      <c r="SLC5" s="397"/>
      <c r="SLD5" s="397"/>
      <c r="SLE5" s="397"/>
      <c r="SLF5" s="397"/>
      <c r="SLG5" s="397"/>
      <c r="SLH5" s="397"/>
      <c r="SLI5" s="397"/>
      <c r="SLJ5" s="397"/>
      <c r="SLK5" s="397"/>
      <c r="SLL5" s="397"/>
      <c r="SLM5" s="397"/>
      <c r="SLN5" s="397"/>
      <c r="SLO5" s="397"/>
      <c r="SLP5" s="397"/>
      <c r="SLQ5" s="397"/>
      <c r="SLR5" s="397"/>
      <c r="SLS5" s="397"/>
      <c r="SLT5" s="397"/>
      <c r="SLU5" s="397"/>
      <c r="SLV5" s="397"/>
      <c r="SLW5" s="397"/>
      <c r="SLX5" s="397"/>
      <c r="SLY5" s="397"/>
      <c r="SLZ5" s="397"/>
      <c r="SMA5" s="397"/>
      <c r="SMB5" s="397"/>
      <c r="SMC5" s="397"/>
      <c r="SMD5" s="397"/>
      <c r="SME5" s="397"/>
      <c r="SMF5" s="397"/>
      <c r="SMG5" s="397"/>
      <c r="SMH5" s="397"/>
      <c r="SMI5" s="397"/>
      <c r="SMJ5" s="397"/>
      <c r="SMK5" s="397"/>
      <c r="SML5" s="397"/>
      <c r="SMM5" s="397"/>
      <c r="SMN5" s="397"/>
      <c r="SMO5" s="397"/>
      <c r="SMP5" s="397"/>
      <c r="SMQ5" s="397"/>
      <c r="SMR5" s="397"/>
      <c r="SMS5" s="397"/>
      <c r="SMT5" s="397"/>
      <c r="SMU5" s="397"/>
      <c r="SMV5" s="397"/>
      <c r="SMW5" s="397"/>
      <c r="SMX5" s="397"/>
      <c r="SMY5" s="397"/>
      <c r="SMZ5" s="397"/>
      <c r="SNA5" s="397"/>
      <c r="SNB5" s="397"/>
      <c r="SNC5" s="397"/>
      <c r="SND5" s="397"/>
      <c r="SNE5" s="397"/>
      <c r="SNF5" s="397"/>
      <c r="SNG5" s="397"/>
      <c r="SNH5" s="397"/>
      <c r="SNI5" s="397"/>
      <c r="SNJ5" s="397"/>
      <c r="SNK5" s="397"/>
      <c r="SNL5" s="397"/>
      <c r="SNM5" s="397"/>
      <c r="SNN5" s="397"/>
      <c r="SNO5" s="397"/>
      <c r="SNP5" s="397"/>
      <c r="SNQ5" s="397"/>
      <c r="SNR5" s="397"/>
      <c r="SNS5" s="397"/>
      <c r="SNT5" s="397"/>
      <c r="SNU5" s="397"/>
      <c r="SNV5" s="397"/>
      <c r="SNW5" s="397"/>
      <c r="SNX5" s="397"/>
      <c r="SNY5" s="397"/>
      <c r="SNZ5" s="397"/>
      <c r="SOA5" s="397"/>
      <c r="SOB5" s="397"/>
      <c r="SOC5" s="397"/>
      <c r="SOD5" s="397"/>
      <c r="SOE5" s="397"/>
      <c r="SOF5" s="397"/>
      <c r="SOG5" s="397"/>
      <c r="SOH5" s="397"/>
      <c r="SOI5" s="397"/>
      <c r="SOJ5" s="397"/>
      <c r="SOK5" s="397"/>
      <c r="SOL5" s="397"/>
      <c r="SOM5" s="397"/>
      <c r="SON5" s="397"/>
      <c r="SOO5" s="397"/>
      <c r="SOP5" s="397"/>
      <c r="SOQ5" s="397"/>
      <c r="SOR5" s="397"/>
      <c r="SOS5" s="397"/>
      <c r="SOT5" s="397"/>
      <c r="SOU5" s="397"/>
      <c r="SOV5" s="397"/>
      <c r="SOW5" s="397"/>
      <c r="SOX5" s="397"/>
      <c r="SOY5" s="397"/>
      <c r="SOZ5" s="397"/>
      <c r="SPA5" s="397"/>
      <c r="SPB5" s="397"/>
      <c r="SPC5" s="397"/>
      <c r="SPD5" s="397"/>
      <c r="SPE5" s="397"/>
      <c r="SPF5" s="397"/>
      <c r="SPG5" s="397"/>
      <c r="SPH5" s="397"/>
      <c r="SPI5" s="397"/>
      <c r="SPJ5" s="397"/>
      <c r="SPK5" s="397"/>
      <c r="SPL5" s="397"/>
      <c r="SPM5" s="397"/>
      <c r="SPN5" s="397"/>
      <c r="SPO5" s="397"/>
      <c r="SPP5" s="397"/>
      <c r="SPQ5" s="397"/>
      <c r="SPR5" s="397"/>
      <c r="SPS5" s="397"/>
      <c r="SPT5" s="397"/>
      <c r="SPU5" s="397"/>
      <c r="SPV5" s="397"/>
      <c r="SPW5" s="397"/>
      <c r="SPX5" s="397"/>
      <c r="SPY5" s="397"/>
      <c r="SPZ5" s="397"/>
      <c r="SQA5" s="397"/>
      <c r="SQB5" s="397"/>
      <c r="SQC5" s="397"/>
      <c r="SQD5" s="397"/>
      <c r="SQE5" s="397"/>
      <c r="SQF5" s="397"/>
      <c r="SQG5" s="397"/>
      <c r="SQH5" s="397"/>
      <c r="SQI5" s="397"/>
      <c r="SQJ5" s="397"/>
      <c r="SQK5" s="397"/>
      <c r="SQL5" s="397"/>
      <c r="SQM5" s="397"/>
      <c r="SQN5" s="397"/>
      <c r="SQO5" s="397"/>
      <c r="SQP5" s="397"/>
      <c r="SQQ5" s="397"/>
      <c r="SQR5" s="397"/>
      <c r="SQS5" s="397"/>
      <c r="SQT5" s="397"/>
      <c r="SQU5" s="397"/>
      <c r="SQV5" s="397"/>
      <c r="SQW5" s="397"/>
      <c r="SQX5" s="397"/>
      <c r="SQY5" s="397"/>
      <c r="SQZ5" s="397"/>
      <c r="SRA5" s="397"/>
      <c r="SRB5" s="397"/>
      <c r="SRC5" s="397"/>
      <c r="SRD5" s="397"/>
      <c r="SRE5" s="397"/>
      <c r="SRF5" s="397"/>
      <c r="SRG5" s="397"/>
      <c r="SRH5" s="397"/>
      <c r="SRI5" s="397"/>
      <c r="SRJ5" s="397"/>
      <c r="SRK5" s="397"/>
      <c r="SRL5" s="397"/>
      <c r="SRM5" s="397"/>
      <c r="SRN5" s="397"/>
      <c r="SRO5" s="397"/>
      <c r="SRP5" s="397"/>
      <c r="SRQ5" s="397"/>
      <c r="SRR5" s="397"/>
      <c r="SRS5" s="397"/>
      <c r="SRT5" s="397"/>
      <c r="SRU5" s="397"/>
      <c r="SRV5" s="397"/>
      <c r="SRW5" s="397"/>
      <c r="SRX5" s="397"/>
      <c r="SRY5" s="397"/>
      <c r="SRZ5" s="397"/>
      <c r="SSA5" s="397"/>
      <c r="SSB5" s="397"/>
      <c r="SSC5" s="397"/>
      <c r="SSD5" s="397"/>
      <c r="SSE5" s="397"/>
      <c r="SSF5" s="397"/>
      <c r="SSG5" s="397"/>
      <c r="SSH5" s="397"/>
      <c r="SSI5" s="397"/>
      <c r="SSJ5" s="397"/>
      <c r="SSK5" s="397"/>
      <c r="SSL5" s="397"/>
      <c r="SSM5" s="397"/>
      <c r="SSN5" s="397"/>
      <c r="SSO5" s="397"/>
      <c r="SSP5" s="397"/>
      <c r="SSQ5" s="397"/>
      <c r="SSR5" s="397"/>
      <c r="SSS5" s="397"/>
      <c r="SST5" s="397"/>
      <c r="SSU5" s="397"/>
      <c r="SSV5" s="397"/>
      <c r="SSW5" s="397"/>
      <c r="SSX5" s="397"/>
      <c r="SSY5" s="397"/>
      <c r="SSZ5" s="397"/>
      <c r="STA5" s="397"/>
      <c r="STB5" s="397"/>
      <c r="STC5" s="397"/>
      <c r="STD5" s="397"/>
      <c r="STE5" s="397"/>
      <c r="STF5" s="397"/>
      <c r="STG5" s="397"/>
      <c r="STH5" s="397"/>
      <c r="STI5" s="397"/>
      <c r="STJ5" s="397"/>
      <c r="STK5" s="397"/>
      <c r="STL5" s="397"/>
      <c r="STM5" s="397"/>
      <c r="STN5" s="397"/>
      <c r="STO5" s="397"/>
      <c r="STP5" s="397"/>
      <c r="STQ5" s="397"/>
      <c r="STR5" s="397"/>
      <c r="STS5" s="397"/>
      <c r="STT5" s="397"/>
      <c r="STU5" s="397"/>
      <c r="STV5" s="397"/>
      <c r="STW5" s="397"/>
      <c r="STX5" s="397"/>
      <c r="STY5" s="397"/>
      <c r="STZ5" s="397"/>
      <c r="SUA5" s="397"/>
      <c r="SUB5" s="397"/>
      <c r="SUC5" s="397"/>
      <c r="SUD5" s="397"/>
      <c r="SUE5" s="397"/>
      <c r="SUF5" s="397"/>
      <c r="SUG5" s="397"/>
      <c r="SUH5" s="397"/>
      <c r="SUI5" s="397"/>
      <c r="SUJ5" s="397"/>
      <c r="SUK5" s="397"/>
      <c r="SUL5" s="397"/>
      <c r="SUM5" s="397"/>
      <c r="SUN5" s="397"/>
      <c r="SUO5" s="397"/>
      <c r="SUP5" s="397"/>
      <c r="SUQ5" s="397"/>
      <c r="SUR5" s="397"/>
      <c r="SUS5" s="397"/>
      <c r="SUT5" s="397"/>
      <c r="SUU5" s="397"/>
      <c r="SUV5" s="397"/>
      <c r="SUW5" s="397"/>
      <c r="SUX5" s="397"/>
      <c r="SUY5" s="397"/>
      <c r="SUZ5" s="397"/>
      <c r="SVA5" s="397"/>
      <c r="SVB5" s="397"/>
      <c r="SVC5" s="397"/>
      <c r="SVD5" s="397"/>
      <c r="SVE5" s="397"/>
      <c r="SVF5" s="397"/>
      <c r="SVG5" s="397"/>
      <c r="SVH5" s="397"/>
      <c r="SVI5" s="397"/>
      <c r="SVJ5" s="397"/>
      <c r="SVK5" s="397"/>
      <c r="SVL5" s="397"/>
      <c r="SVM5" s="397"/>
      <c r="SVN5" s="397"/>
      <c r="SVO5" s="397"/>
      <c r="SVP5" s="397"/>
      <c r="SVQ5" s="397"/>
      <c r="SVR5" s="397"/>
      <c r="SVS5" s="397"/>
      <c r="SVT5" s="397"/>
      <c r="SVU5" s="397"/>
      <c r="SVV5" s="397"/>
      <c r="SVW5" s="397"/>
      <c r="SVX5" s="397"/>
      <c r="SVY5" s="397"/>
      <c r="SVZ5" s="397"/>
      <c r="SWA5" s="397"/>
      <c r="SWB5" s="397"/>
      <c r="SWC5" s="397"/>
      <c r="SWD5" s="397"/>
      <c r="SWE5" s="397"/>
      <c r="SWF5" s="397"/>
      <c r="SWG5" s="397"/>
      <c r="SWH5" s="397"/>
      <c r="SWI5" s="397"/>
      <c r="SWJ5" s="397"/>
      <c r="SWK5" s="397"/>
      <c r="SWL5" s="397"/>
      <c r="SWM5" s="397"/>
      <c r="SWN5" s="397"/>
      <c r="SWO5" s="397"/>
      <c r="SWP5" s="397"/>
      <c r="SWQ5" s="397"/>
      <c r="SWR5" s="397"/>
      <c r="SWS5" s="397"/>
      <c r="SWT5" s="397"/>
      <c r="SWU5" s="397"/>
      <c r="SWV5" s="397"/>
      <c r="SWW5" s="397"/>
      <c r="SWX5" s="397"/>
      <c r="SWY5" s="397"/>
      <c r="SWZ5" s="397"/>
      <c r="SXA5" s="397"/>
      <c r="SXB5" s="397"/>
      <c r="SXC5" s="397"/>
      <c r="SXD5" s="397"/>
      <c r="SXE5" s="397"/>
      <c r="SXF5" s="397"/>
      <c r="SXG5" s="397"/>
      <c r="SXH5" s="397"/>
      <c r="SXI5" s="397"/>
      <c r="SXJ5" s="397"/>
      <c r="SXK5" s="397"/>
      <c r="SXL5" s="397"/>
      <c r="SXM5" s="397"/>
      <c r="SXN5" s="397"/>
      <c r="SXO5" s="397"/>
      <c r="SXP5" s="397"/>
      <c r="SXQ5" s="397"/>
      <c r="SXR5" s="397"/>
      <c r="SXS5" s="397"/>
      <c r="SXT5" s="397"/>
      <c r="SXU5" s="397"/>
      <c r="SXV5" s="397"/>
      <c r="SXW5" s="397"/>
      <c r="SXX5" s="397"/>
      <c r="SXY5" s="397"/>
      <c r="SXZ5" s="397"/>
      <c r="SYA5" s="397"/>
      <c r="SYB5" s="397"/>
      <c r="SYC5" s="397"/>
      <c r="SYD5" s="397"/>
      <c r="SYE5" s="397"/>
      <c r="SYF5" s="397"/>
      <c r="SYG5" s="397"/>
      <c r="SYH5" s="397"/>
      <c r="SYI5" s="397"/>
      <c r="SYJ5" s="397"/>
      <c r="SYK5" s="397"/>
      <c r="SYL5" s="397"/>
      <c r="SYM5" s="397"/>
      <c r="SYN5" s="397"/>
      <c r="SYO5" s="397"/>
      <c r="SYP5" s="397"/>
      <c r="SYQ5" s="397"/>
      <c r="SYR5" s="397"/>
      <c r="SYS5" s="397"/>
      <c r="SYT5" s="397"/>
      <c r="SYU5" s="397"/>
      <c r="SYV5" s="397"/>
      <c r="SYW5" s="397"/>
      <c r="SYX5" s="397"/>
      <c r="SYY5" s="397"/>
      <c r="SYZ5" s="397"/>
      <c r="SZA5" s="397"/>
      <c r="SZB5" s="397"/>
      <c r="SZC5" s="397"/>
      <c r="SZD5" s="397"/>
      <c r="SZE5" s="397"/>
      <c r="SZF5" s="397"/>
      <c r="SZG5" s="397"/>
      <c r="SZH5" s="397"/>
      <c r="SZI5" s="397"/>
      <c r="SZJ5" s="397"/>
      <c r="SZK5" s="397"/>
      <c r="SZL5" s="397"/>
      <c r="SZM5" s="397"/>
      <c r="SZN5" s="397"/>
      <c r="SZO5" s="397"/>
      <c r="SZP5" s="397"/>
      <c r="SZQ5" s="397"/>
      <c r="SZR5" s="397"/>
      <c r="SZS5" s="397"/>
      <c r="SZT5" s="397"/>
      <c r="SZU5" s="397"/>
      <c r="SZV5" s="397"/>
      <c r="SZW5" s="397"/>
      <c r="SZX5" s="397"/>
      <c r="SZY5" s="397"/>
      <c r="SZZ5" s="397"/>
      <c r="TAA5" s="397"/>
      <c r="TAB5" s="397"/>
      <c r="TAC5" s="397"/>
      <c r="TAD5" s="397"/>
      <c r="TAE5" s="397"/>
      <c r="TAF5" s="397"/>
      <c r="TAG5" s="397"/>
      <c r="TAH5" s="397"/>
      <c r="TAI5" s="397"/>
      <c r="TAJ5" s="397"/>
      <c r="TAK5" s="397"/>
      <c r="TAL5" s="397"/>
      <c r="TAM5" s="397"/>
      <c r="TAN5" s="397"/>
      <c r="TAO5" s="397"/>
      <c r="TAP5" s="397"/>
      <c r="TAQ5" s="397"/>
      <c r="TAR5" s="397"/>
      <c r="TAS5" s="397"/>
      <c r="TAT5" s="397"/>
      <c r="TAU5" s="397"/>
      <c r="TAV5" s="397"/>
      <c r="TAW5" s="397"/>
      <c r="TAX5" s="397"/>
      <c r="TAY5" s="397"/>
      <c r="TAZ5" s="397"/>
      <c r="TBA5" s="397"/>
      <c r="TBB5" s="397"/>
      <c r="TBC5" s="397"/>
      <c r="TBD5" s="397"/>
      <c r="TBE5" s="397"/>
      <c r="TBF5" s="397"/>
      <c r="TBG5" s="397"/>
      <c r="TBH5" s="397"/>
      <c r="TBI5" s="397"/>
      <c r="TBJ5" s="397"/>
      <c r="TBK5" s="397"/>
      <c r="TBL5" s="397"/>
      <c r="TBM5" s="397"/>
      <c r="TBN5" s="397"/>
      <c r="TBO5" s="397"/>
      <c r="TBP5" s="397"/>
      <c r="TBQ5" s="397"/>
      <c r="TBR5" s="397"/>
      <c r="TBS5" s="397"/>
      <c r="TBT5" s="397"/>
      <c r="TBU5" s="397"/>
      <c r="TBV5" s="397"/>
      <c r="TBW5" s="397"/>
      <c r="TBX5" s="397"/>
      <c r="TBY5" s="397"/>
      <c r="TBZ5" s="397"/>
      <c r="TCA5" s="397"/>
      <c r="TCB5" s="397"/>
      <c r="TCC5" s="397"/>
      <c r="TCD5" s="397"/>
      <c r="TCE5" s="397"/>
      <c r="TCF5" s="397"/>
      <c r="TCG5" s="397"/>
      <c r="TCH5" s="397"/>
      <c r="TCI5" s="397"/>
      <c r="TCJ5" s="397"/>
      <c r="TCK5" s="397"/>
      <c r="TCL5" s="397"/>
      <c r="TCM5" s="397"/>
      <c r="TCN5" s="397"/>
      <c r="TCO5" s="397"/>
      <c r="TCP5" s="397"/>
      <c r="TCQ5" s="397"/>
      <c r="TCR5" s="397"/>
      <c r="TCS5" s="397"/>
      <c r="TCT5" s="397"/>
      <c r="TCU5" s="397"/>
      <c r="TCV5" s="397"/>
      <c r="TCW5" s="397"/>
      <c r="TCX5" s="397"/>
      <c r="TCY5" s="397"/>
      <c r="TCZ5" s="397"/>
      <c r="TDA5" s="397"/>
      <c r="TDB5" s="397"/>
      <c r="TDC5" s="397"/>
      <c r="TDD5" s="397"/>
      <c r="TDE5" s="397"/>
      <c r="TDF5" s="397"/>
      <c r="TDG5" s="397"/>
      <c r="TDH5" s="397"/>
      <c r="TDI5" s="397"/>
      <c r="TDJ5" s="397"/>
      <c r="TDK5" s="397"/>
      <c r="TDL5" s="397"/>
      <c r="TDM5" s="397"/>
      <c r="TDN5" s="397"/>
      <c r="TDO5" s="397"/>
      <c r="TDP5" s="397"/>
      <c r="TDQ5" s="397"/>
      <c r="TDR5" s="397"/>
      <c r="TDS5" s="397"/>
      <c r="TDT5" s="397"/>
      <c r="TDU5" s="397"/>
      <c r="TDV5" s="397"/>
      <c r="TDW5" s="397"/>
      <c r="TDX5" s="397"/>
      <c r="TDY5" s="397"/>
      <c r="TDZ5" s="397"/>
      <c r="TEA5" s="397"/>
      <c r="TEB5" s="397"/>
      <c r="TEC5" s="397"/>
      <c r="TED5" s="397"/>
      <c r="TEE5" s="397"/>
      <c r="TEF5" s="397"/>
      <c r="TEG5" s="397"/>
      <c r="TEH5" s="397"/>
      <c r="TEI5" s="397"/>
      <c r="TEJ5" s="397"/>
      <c r="TEK5" s="397"/>
      <c r="TEL5" s="397"/>
      <c r="TEM5" s="397"/>
      <c r="TEN5" s="397"/>
      <c r="TEO5" s="397"/>
      <c r="TEP5" s="397"/>
      <c r="TEQ5" s="397"/>
      <c r="TER5" s="397"/>
      <c r="TES5" s="397"/>
      <c r="TET5" s="397"/>
      <c r="TEU5" s="397"/>
      <c r="TEV5" s="397"/>
      <c r="TEW5" s="397"/>
      <c r="TEX5" s="397"/>
      <c r="TEY5" s="397"/>
      <c r="TEZ5" s="397"/>
      <c r="TFA5" s="397"/>
      <c r="TFB5" s="397"/>
      <c r="TFC5" s="397"/>
      <c r="TFD5" s="397"/>
      <c r="TFE5" s="397"/>
      <c r="TFF5" s="397"/>
      <c r="TFG5" s="397"/>
      <c r="TFH5" s="397"/>
      <c r="TFI5" s="397"/>
      <c r="TFJ5" s="397"/>
      <c r="TFK5" s="397"/>
      <c r="TFL5" s="397"/>
      <c r="TFM5" s="397"/>
      <c r="TFN5" s="397"/>
      <c r="TFO5" s="397"/>
      <c r="TFP5" s="397"/>
      <c r="TFQ5" s="397"/>
      <c r="TFR5" s="397"/>
      <c r="TFS5" s="397"/>
      <c r="TFT5" s="397"/>
      <c r="TFU5" s="397"/>
      <c r="TFV5" s="397"/>
      <c r="TFW5" s="397"/>
      <c r="TFX5" s="397"/>
      <c r="TFY5" s="397"/>
      <c r="TFZ5" s="397"/>
      <c r="TGA5" s="397"/>
      <c r="TGB5" s="397"/>
      <c r="TGC5" s="397"/>
      <c r="TGD5" s="397"/>
      <c r="TGE5" s="397"/>
      <c r="TGF5" s="397"/>
      <c r="TGG5" s="397"/>
      <c r="TGH5" s="397"/>
      <c r="TGI5" s="397"/>
      <c r="TGJ5" s="397"/>
      <c r="TGK5" s="397"/>
      <c r="TGL5" s="397"/>
      <c r="TGM5" s="397"/>
      <c r="TGN5" s="397"/>
      <c r="TGO5" s="397"/>
      <c r="TGP5" s="397"/>
      <c r="TGQ5" s="397"/>
      <c r="TGR5" s="397"/>
      <c r="TGS5" s="397"/>
      <c r="TGT5" s="397"/>
      <c r="TGU5" s="397"/>
      <c r="TGV5" s="397"/>
      <c r="TGW5" s="397"/>
      <c r="TGX5" s="397"/>
      <c r="TGY5" s="397"/>
      <c r="TGZ5" s="397"/>
      <c r="THA5" s="397"/>
      <c r="THB5" s="397"/>
      <c r="THC5" s="397"/>
      <c r="THD5" s="397"/>
      <c r="THE5" s="397"/>
      <c r="THF5" s="397"/>
      <c r="THG5" s="397"/>
      <c r="THH5" s="397"/>
      <c r="THI5" s="397"/>
      <c r="THJ5" s="397"/>
      <c r="THK5" s="397"/>
      <c r="THL5" s="397"/>
      <c r="THM5" s="397"/>
      <c r="THN5" s="397"/>
      <c r="THO5" s="397"/>
      <c r="THP5" s="397"/>
      <c r="THQ5" s="397"/>
      <c r="THR5" s="397"/>
      <c r="THS5" s="397"/>
      <c r="THT5" s="397"/>
      <c r="THU5" s="397"/>
      <c r="THV5" s="397"/>
      <c r="THW5" s="397"/>
      <c r="THX5" s="397"/>
      <c r="THY5" s="397"/>
      <c r="THZ5" s="397"/>
      <c r="TIA5" s="397"/>
      <c r="TIB5" s="397"/>
      <c r="TIC5" s="397"/>
      <c r="TID5" s="397"/>
      <c r="TIE5" s="397"/>
      <c r="TIF5" s="397"/>
      <c r="TIG5" s="397"/>
      <c r="TIH5" s="397"/>
      <c r="TII5" s="397"/>
      <c r="TIJ5" s="397"/>
      <c r="TIK5" s="397"/>
      <c r="TIL5" s="397"/>
      <c r="TIM5" s="397"/>
      <c r="TIN5" s="397"/>
      <c r="TIO5" s="397"/>
      <c r="TIP5" s="397"/>
      <c r="TIQ5" s="397"/>
      <c r="TIR5" s="397"/>
      <c r="TIS5" s="397"/>
      <c r="TIT5" s="397"/>
      <c r="TIU5" s="397"/>
      <c r="TIV5" s="397"/>
      <c r="TIW5" s="397"/>
      <c r="TIX5" s="397"/>
      <c r="TIY5" s="397"/>
      <c r="TIZ5" s="397"/>
      <c r="TJA5" s="397"/>
      <c r="TJB5" s="397"/>
      <c r="TJC5" s="397"/>
      <c r="TJD5" s="397"/>
      <c r="TJE5" s="397"/>
      <c r="TJF5" s="397"/>
      <c r="TJG5" s="397"/>
      <c r="TJH5" s="397"/>
      <c r="TJI5" s="397"/>
      <c r="TJJ5" s="397"/>
      <c r="TJK5" s="397"/>
      <c r="TJL5" s="397"/>
      <c r="TJM5" s="397"/>
      <c r="TJN5" s="397"/>
      <c r="TJO5" s="397"/>
      <c r="TJP5" s="397"/>
      <c r="TJQ5" s="397"/>
      <c r="TJR5" s="397"/>
      <c r="TJS5" s="397"/>
      <c r="TJT5" s="397"/>
      <c r="TJU5" s="397"/>
      <c r="TJV5" s="397"/>
      <c r="TJW5" s="397"/>
      <c r="TJX5" s="397"/>
      <c r="TJY5" s="397"/>
      <c r="TJZ5" s="397"/>
      <c r="TKA5" s="397"/>
      <c r="TKB5" s="397"/>
      <c r="TKC5" s="397"/>
      <c r="TKD5" s="397"/>
      <c r="TKE5" s="397"/>
      <c r="TKF5" s="397"/>
      <c r="TKG5" s="397"/>
      <c r="TKH5" s="397"/>
      <c r="TKI5" s="397"/>
      <c r="TKJ5" s="397"/>
      <c r="TKK5" s="397"/>
      <c r="TKL5" s="397"/>
      <c r="TKM5" s="397"/>
      <c r="TKN5" s="397"/>
      <c r="TKO5" s="397"/>
      <c r="TKP5" s="397"/>
      <c r="TKQ5" s="397"/>
      <c r="TKR5" s="397"/>
      <c r="TKS5" s="397"/>
      <c r="TKT5" s="397"/>
      <c r="TKU5" s="397"/>
      <c r="TKV5" s="397"/>
      <c r="TKW5" s="397"/>
      <c r="TKX5" s="397"/>
      <c r="TKY5" s="397"/>
      <c r="TKZ5" s="397"/>
      <c r="TLA5" s="397"/>
      <c r="TLB5" s="397"/>
      <c r="TLC5" s="397"/>
      <c r="TLD5" s="397"/>
      <c r="TLE5" s="397"/>
      <c r="TLF5" s="397"/>
      <c r="TLG5" s="397"/>
      <c r="TLH5" s="397"/>
      <c r="TLI5" s="397"/>
      <c r="TLJ5" s="397"/>
      <c r="TLK5" s="397"/>
      <c r="TLL5" s="397"/>
      <c r="TLM5" s="397"/>
      <c r="TLN5" s="397"/>
      <c r="TLO5" s="397"/>
      <c r="TLP5" s="397"/>
      <c r="TLQ5" s="397"/>
      <c r="TLR5" s="397"/>
      <c r="TLS5" s="397"/>
      <c r="TLT5" s="397"/>
      <c r="TLU5" s="397"/>
      <c r="TLV5" s="397"/>
      <c r="TLW5" s="397"/>
      <c r="TLX5" s="397"/>
      <c r="TLY5" s="397"/>
      <c r="TLZ5" s="397"/>
      <c r="TMA5" s="397"/>
      <c r="TMB5" s="397"/>
      <c r="TMC5" s="397"/>
      <c r="TMD5" s="397"/>
      <c r="TME5" s="397"/>
      <c r="TMF5" s="397"/>
      <c r="TMG5" s="397"/>
      <c r="TMH5" s="397"/>
      <c r="TMI5" s="397"/>
      <c r="TMJ5" s="397"/>
      <c r="TMK5" s="397"/>
      <c r="TML5" s="397"/>
      <c r="TMM5" s="397"/>
      <c r="TMN5" s="397"/>
      <c r="TMO5" s="397"/>
      <c r="TMP5" s="397"/>
      <c r="TMQ5" s="397"/>
      <c r="TMR5" s="397"/>
      <c r="TMS5" s="397"/>
      <c r="TMT5" s="397"/>
      <c r="TMU5" s="397"/>
      <c r="TMV5" s="397"/>
      <c r="TMW5" s="397"/>
      <c r="TMX5" s="397"/>
      <c r="TMY5" s="397"/>
      <c r="TMZ5" s="397"/>
      <c r="TNA5" s="397"/>
      <c r="TNB5" s="397"/>
      <c r="TNC5" s="397"/>
      <c r="TND5" s="397"/>
      <c r="TNE5" s="397"/>
      <c r="TNF5" s="397"/>
      <c r="TNG5" s="397"/>
      <c r="TNH5" s="397"/>
      <c r="TNI5" s="397"/>
      <c r="TNJ5" s="397"/>
      <c r="TNK5" s="397"/>
      <c r="TNL5" s="397"/>
      <c r="TNM5" s="397"/>
      <c r="TNN5" s="397"/>
      <c r="TNO5" s="397"/>
      <c r="TNP5" s="397"/>
      <c r="TNQ5" s="397"/>
      <c r="TNR5" s="397"/>
      <c r="TNS5" s="397"/>
      <c r="TNT5" s="397"/>
      <c r="TNU5" s="397"/>
      <c r="TNV5" s="397"/>
      <c r="TNW5" s="397"/>
      <c r="TNX5" s="397"/>
      <c r="TNY5" s="397"/>
      <c r="TNZ5" s="397"/>
      <c r="TOA5" s="397"/>
      <c r="TOB5" s="397"/>
      <c r="TOC5" s="397"/>
      <c r="TOD5" s="397"/>
      <c r="TOE5" s="397"/>
      <c r="TOF5" s="397"/>
      <c r="TOG5" s="397"/>
      <c r="TOH5" s="397"/>
      <c r="TOI5" s="397"/>
      <c r="TOJ5" s="397"/>
      <c r="TOK5" s="397"/>
      <c r="TOL5" s="397"/>
      <c r="TOM5" s="397"/>
      <c r="TON5" s="397"/>
      <c r="TOO5" s="397"/>
      <c r="TOP5" s="397"/>
      <c r="TOQ5" s="397"/>
      <c r="TOR5" s="397"/>
      <c r="TOS5" s="397"/>
      <c r="TOT5" s="397"/>
      <c r="TOU5" s="397"/>
      <c r="TOV5" s="397"/>
      <c r="TOW5" s="397"/>
      <c r="TOX5" s="397"/>
      <c r="TOY5" s="397"/>
      <c r="TOZ5" s="397"/>
      <c r="TPA5" s="397"/>
      <c r="TPB5" s="397"/>
      <c r="TPC5" s="397"/>
      <c r="TPD5" s="397"/>
      <c r="TPE5" s="397"/>
      <c r="TPF5" s="397"/>
      <c r="TPG5" s="397"/>
      <c r="TPH5" s="397"/>
      <c r="TPI5" s="397"/>
      <c r="TPJ5" s="397"/>
      <c r="TPK5" s="397"/>
      <c r="TPL5" s="397"/>
      <c r="TPM5" s="397"/>
      <c r="TPN5" s="397"/>
      <c r="TPO5" s="397"/>
      <c r="TPP5" s="397"/>
      <c r="TPQ5" s="397"/>
      <c r="TPR5" s="397"/>
      <c r="TPS5" s="397"/>
      <c r="TPT5" s="397"/>
      <c r="TPU5" s="397"/>
      <c r="TPV5" s="397"/>
      <c r="TPW5" s="397"/>
      <c r="TPX5" s="397"/>
      <c r="TPY5" s="397"/>
      <c r="TPZ5" s="397"/>
      <c r="TQA5" s="397"/>
      <c r="TQB5" s="397"/>
      <c r="TQC5" s="397"/>
      <c r="TQD5" s="397"/>
      <c r="TQE5" s="397"/>
      <c r="TQF5" s="397"/>
      <c r="TQG5" s="397"/>
      <c r="TQH5" s="397"/>
      <c r="TQI5" s="397"/>
      <c r="TQJ5" s="397"/>
      <c r="TQK5" s="397"/>
      <c r="TQL5" s="397"/>
      <c r="TQM5" s="397"/>
      <c r="TQN5" s="397"/>
      <c r="TQO5" s="397"/>
      <c r="TQP5" s="397"/>
      <c r="TQQ5" s="397"/>
      <c r="TQR5" s="397"/>
      <c r="TQS5" s="397"/>
      <c r="TQT5" s="397"/>
      <c r="TQU5" s="397"/>
      <c r="TQV5" s="397"/>
      <c r="TQW5" s="397"/>
      <c r="TQX5" s="397"/>
      <c r="TQY5" s="397"/>
      <c r="TQZ5" s="397"/>
      <c r="TRA5" s="397"/>
      <c r="TRB5" s="397"/>
      <c r="TRC5" s="397"/>
      <c r="TRD5" s="397"/>
      <c r="TRE5" s="397"/>
      <c r="TRF5" s="397"/>
      <c r="TRG5" s="397"/>
      <c r="TRH5" s="397"/>
      <c r="TRI5" s="397"/>
      <c r="TRJ5" s="397"/>
      <c r="TRK5" s="397"/>
      <c r="TRL5" s="397"/>
      <c r="TRM5" s="397"/>
      <c r="TRN5" s="397"/>
      <c r="TRO5" s="397"/>
      <c r="TRP5" s="397"/>
      <c r="TRQ5" s="397"/>
      <c r="TRR5" s="397"/>
      <c r="TRS5" s="397"/>
      <c r="TRT5" s="397"/>
      <c r="TRU5" s="397"/>
      <c r="TRV5" s="397"/>
      <c r="TRW5" s="397"/>
      <c r="TRX5" s="397"/>
      <c r="TRY5" s="397"/>
      <c r="TRZ5" s="397"/>
      <c r="TSA5" s="397"/>
      <c r="TSB5" s="397"/>
      <c r="TSC5" s="397"/>
      <c r="TSD5" s="397"/>
      <c r="TSE5" s="397"/>
      <c r="TSF5" s="397"/>
      <c r="TSG5" s="397"/>
      <c r="TSH5" s="397"/>
      <c r="TSI5" s="397"/>
      <c r="TSJ5" s="397"/>
      <c r="TSK5" s="397"/>
      <c r="TSL5" s="397"/>
      <c r="TSM5" s="397"/>
      <c r="TSN5" s="397"/>
      <c r="TSO5" s="397"/>
      <c r="TSP5" s="397"/>
      <c r="TSQ5" s="397"/>
      <c r="TSR5" s="397"/>
      <c r="TSS5" s="397"/>
      <c r="TST5" s="397"/>
      <c r="TSU5" s="397"/>
      <c r="TSV5" s="397"/>
      <c r="TSW5" s="397"/>
      <c r="TSX5" s="397"/>
      <c r="TSY5" s="397"/>
      <c r="TSZ5" s="397"/>
      <c r="TTA5" s="397"/>
      <c r="TTB5" s="397"/>
      <c r="TTC5" s="397"/>
      <c r="TTD5" s="397"/>
      <c r="TTE5" s="397"/>
      <c r="TTF5" s="397"/>
      <c r="TTG5" s="397"/>
      <c r="TTH5" s="397"/>
      <c r="TTI5" s="397"/>
      <c r="TTJ5" s="397"/>
      <c r="TTK5" s="397"/>
      <c r="TTL5" s="397"/>
      <c r="TTM5" s="397"/>
      <c r="TTN5" s="397"/>
      <c r="TTO5" s="397"/>
      <c r="TTP5" s="397"/>
      <c r="TTQ5" s="397"/>
      <c r="TTR5" s="397"/>
      <c r="TTS5" s="397"/>
      <c r="TTT5" s="397"/>
      <c r="TTU5" s="397"/>
      <c r="TTV5" s="397"/>
      <c r="TTW5" s="397"/>
      <c r="TTX5" s="397"/>
      <c r="TTY5" s="397"/>
      <c r="TTZ5" s="397"/>
      <c r="TUA5" s="397"/>
      <c r="TUB5" s="397"/>
      <c r="TUC5" s="397"/>
      <c r="TUD5" s="397"/>
      <c r="TUE5" s="397"/>
      <c r="TUF5" s="397"/>
      <c r="TUG5" s="397"/>
      <c r="TUH5" s="397"/>
      <c r="TUI5" s="397"/>
      <c r="TUJ5" s="397"/>
      <c r="TUK5" s="397"/>
      <c r="TUL5" s="397"/>
      <c r="TUM5" s="397"/>
      <c r="TUN5" s="397"/>
      <c r="TUO5" s="397"/>
      <c r="TUP5" s="397"/>
      <c r="TUQ5" s="397"/>
      <c r="TUR5" s="397"/>
      <c r="TUS5" s="397"/>
      <c r="TUT5" s="397"/>
      <c r="TUU5" s="397"/>
      <c r="TUV5" s="397"/>
      <c r="TUW5" s="397"/>
      <c r="TUX5" s="397"/>
      <c r="TUY5" s="397"/>
      <c r="TUZ5" s="397"/>
      <c r="TVA5" s="397"/>
      <c r="TVB5" s="397"/>
      <c r="TVC5" s="397"/>
      <c r="TVD5" s="397"/>
      <c r="TVE5" s="397"/>
      <c r="TVF5" s="397"/>
      <c r="TVG5" s="397"/>
      <c r="TVH5" s="397"/>
      <c r="TVI5" s="397"/>
      <c r="TVJ5" s="397"/>
      <c r="TVK5" s="397"/>
      <c r="TVL5" s="397"/>
      <c r="TVM5" s="397"/>
      <c r="TVN5" s="397"/>
      <c r="TVO5" s="397"/>
      <c r="TVP5" s="397"/>
      <c r="TVQ5" s="397"/>
      <c r="TVR5" s="397"/>
      <c r="TVS5" s="397"/>
      <c r="TVT5" s="397"/>
      <c r="TVU5" s="397"/>
      <c r="TVV5" s="397"/>
      <c r="TVW5" s="397"/>
      <c r="TVX5" s="397"/>
      <c r="TVY5" s="397"/>
      <c r="TVZ5" s="397"/>
      <c r="TWA5" s="397"/>
      <c r="TWB5" s="397"/>
      <c r="TWC5" s="397"/>
      <c r="TWD5" s="397"/>
      <c r="TWE5" s="397"/>
      <c r="TWF5" s="397"/>
      <c r="TWG5" s="397"/>
      <c r="TWH5" s="397"/>
      <c r="TWI5" s="397"/>
      <c r="TWJ5" s="397"/>
      <c r="TWK5" s="397"/>
      <c r="TWL5" s="397"/>
      <c r="TWM5" s="397"/>
      <c r="TWN5" s="397"/>
      <c r="TWO5" s="397"/>
      <c r="TWP5" s="397"/>
      <c r="TWQ5" s="397"/>
      <c r="TWR5" s="397"/>
      <c r="TWS5" s="397"/>
      <c r="TWT5" s="397"/>
      <c r="TWU5" s="397"/>
      <c r="TWV5" s="397"/>
      <c r="TWW5" s="397"/>
      <c r="TWX5" s="397"/>
      <c r="TWY5" s="397"/>
      <c r="TWZ5" s="397"/>
      <c r="TXA5" s="397"/>
      <c r="TXB5" s="397"/>
      <c r="TXC5" s="397"/>
      <c r="TXD5" s="397"/>
      <c r="TXE5" s="397"/>
      <c r="TXF5" s="397"/>
      <c r="TXG5" s="397"/>
      <c r="TXH5" s="397"/>
      <c r="TXI5" s="397"/>
      <c r="TXJ5" s="397"/>
      <c r="TXK5" s="397"/>
      <c r="TXL5" s="397"/>
      <c r="TXM5" s="397"/>
      <c r="TXN5" s="397"/>
      <c r="TXO5" s="397"/>
      <c r="TXP5" s="397"/>
      <c r="TXQ5" s="397"/>
      <c r="TXR5" s="397"/>
      <c r="TXS5" s="397"/>
      <c r="TXT5" s="397"/>
      <c r="TXU5" s="397"/>
      <c r="TXV5" s="397"/>
      <c r="TXW5" s="397"/>
      <c r="TXX5" s="397"/>
      <c r="TXY5" s="397"/>
      <c r="TXZ5" s="397"/>
      <c r="TYA5" s="397"/>
      <c r="TYB5" s="397"/>
      <c r="TYC5" s="397"/>
      <c r="TYD5" s="397"/>
      <c r="TYE5" s="397"/>
      <c r="TYF5" s="397"/>
      <c r="TYG5" s="397"/>
      <c r="TYH5" s="397"/>
      <c r="TYI5" s="397"/>
      <c r="TYJ5" s="397"/>
      <c r="TYK5" s="397"/>
      <c r="TYL5" s="397"/>
      <c r="TYM5" s="397"/>
      <c r="TYN5" s="397"/>
      <c r="TYO5" s="397"/>
      <c r="TYP5" s="397"/>
      <c r="TYQ5" s="397"/>
      <c r="TYR5" s="397"/>
      <c r="TYS5" s="397"/>
      <c r="TYT5" s="397"/>
      <c r="TYU5" s="397"/>
      <c r="TYV5" s="397"/>
      <c r="TYW5" s="397"/>
      <c r="TYX5" s="397"/>
      <c r="TYY5" s="397"/>
      <c r="TYZ5" s="397"/>
      <c r="TZA5" s="397"/>
      <c r="TZB5" s="397"/>
      <c r="TZC5" s="397"/>
      <c r="TZD5" s="397"/>
      <c r="TZE5" s="397"/>
      <c r="TZF5" s="397"/>
      <c r="TZG5" s="397"/>
      <c r="TZH5" s="397"/>
      <c r="TZI5" s="397"/>
      <c r="TZJ5" s="397"/>
      <c r="TZK5" s="397"/>
      <c r="TZL5" s="397"/>
      <c r="TZM5" s="397"/>
      <c r="TZN5" s="397"/>
      <c r="TZO5" s="397"/>
      <c r="TZP5" s="397"/>
      <c r="TZQ5" s="397"/>
      <c r="TZR5" s="397"/>
      <c r="TZS5" s="397"/>
      <c r="TZT5" s="397"/>
      <c r="TZU5" s="397"/>
      <c r="TZV5" s="397"/>
      <c r="TZW5" s="397"/>
      <c r="TZX5" s="397"/>
      <c r="TZY5" s="397"/>
      <c r="TZZ5" s="397"/>
      <c r="UAA5" s="397"/>
      <c r="UAB5" s="397"/>
      <c r="UAC5" s="397"/>
      <c r="UAD5" s="397"/>
      <c r="UAE5" s="397"/>
      <c r="UAF5" s="397"/>
      <c r="UAG5" s="397"/>
      <c r="UAH5" s="397"/>
      <c r="UAI5" s="397"/>
      <c r="UAJ5" s="397"/>
      <c r="UAK5" s="397"/>
      <c r="UAL5" s="397"/>
      <c r="UAM5" s="397"/>
      <c r="UAN5" s="397"/>
      <c r="UAO5" s="397"/>
      <c r="UAP5" s="397"/>
      <c r="UAQ5" s="397"/>
      <c r="UAR5" s="397"/>
      <c r="UAS5" s="397"/>
      <c r="UAT5" s="397"/>
      <c r="UAU5" s="397"/>
      <c r="UAV5" s="397"/>
      <c r="UAW5" s="397"/>
      <c r="UAX5" s="397"/>
      <c r="UAY5" s="397"/>
      <c r="UAZ5" s="397"/>
      <c r="UBA5" s="397"/>
      <c r="UBB5" s="397"/>
      <c r="UBC5" s="397"/>
      <c r="UBD5" s="397"/>
      <c r="UBE5" s="397"/>
      <c r="UBF5" s="397"/>
      <c r="UBG5" s="397"/>
      <c r="UBH5" s="397"/>
      <c r="UBI5" s="397"/>
      <c r="UBJ5" s="397"/>
      <c r="UBK5" s="397"/>
      <c r="UBL5" s="397"/>
      <c r="UBM5" s="397"/>
      <c r="UBN5" s="397"/>
      <c r="UBO5" s="397"/>
      <c r="UBP5" s="397"/>
      <c r="UBQ5" s="397"/>
      <c r="UBR5" s="397"/>
      <c r="UBS5" s="397"/>
      <c r="UBT5" s="397"/>
      <c r="UBU5" s="397"/>
      <c r="UBV5" s="397"/>
      <c r="UBW5" s="397"/>
      <c r="UBX5" s="397"/>
      <c r="UBY5" s="397"/>
      <c r="UBZ5" s="397"/>
      <c r="UCA5" s="397"/>
      <c r="UCB5" s="397"/>
      <c r="UCC5" s="397"/>
      <c r="UCD5" s="397"/>
      <c r="UCE5" s="397"/>
      <c r="UCF5" s="397"/>
      <c r="UCG5" s="397"/>
      <c r="UCH5" s="397"/>
      <c r="UCI5" s="397"/>
      <c r="UCJ5" s="397"/>
      <c r="UCK5" s="397"/>
      <c r="UCL5" s="397"/>
      <c r="UCM5" s="397"/>
      <c r="UCN5" s="397"/>
      <c r="UCO5" s="397"/>
      <c r="UCP5" s="397"/>
      <c r="UCQ5" s="397"/>
      <c r="UCR5" s="397"/>
      <c r="UCS5" s="397"/>
      <c r="UCT5" s="397"/>
      <c r="UCU5" s="397"/>
      <c r="UCV5" s="397"/>
      <c r="UCW5" s="397"/>
      <c r="UCX5" s="397"/>
      <c r="UCY5" s="397"/>
      <c r="UCZ5" s="397"/>
      <c r="UDA5" s="397"/>
      <c r="UDB5" s="397"/>
      <c r="UDC5" s="397"/>
      <c r="UDD5" s="397"/>
      <c r="UDE5" s="397"/>
      <c r="UDF5" s="397"/>
      <c r="UDG5" s="397"/>
      <c r="UDH5" s="397"/>
      <c r="UDI5" s="397"/>
      <c r="UDJ5" s="397"/>
      <c r="UDK5" s="397"/>
      <c r="UDL5" s="397"/>
      <c r="UDM5" s="397"/>
      <c r="UDN5" s="397"/>
      <c r="UDO5" s="397"/>
      <c r="UDP5" s="397"/>
      <c r="UDQ5" s="397"/>
      <c r="UDR5" s="397"/>
      <c r="UDS5" s="397"/>
      <c r="UDT5" s="397"/>
      <c r="UDU5" s="397"/>
      <c r="UDV5" s="397"/>
      <c r="UDW5" s="397"/>
      <c r="UDX5" s="397"/>
      <c r="UDY5" s="397"/>
      <c r="UDZ5" s="397"/>
      <c r="UEA5" s="397"/>
      <c r="UEB5" s="397"/>
      <c r="UEC5" s="397"/>
      <c r="UED5" s="397"/>
      <c r="UEE5" s="397"/>
      <c r="UEF5" s="397"/>
      <c r="UEG5" s="397"/>
      <c r="UEH5" s="397"/>
      <c r="UEI5" s="397"/>
      <c r="UEJ5" s="397"/>
      <c r="UEK5" s="397"/>
      <c r="UEL5" s="397"/>
      <c r="UEM5" s="397"/>
      <c r="UEN5" s="397"/>
      <c r="UEO5" s="397"/>
      <c r="UEP5" s="397"/>
      <c r="UEQ5" s="397"/>
      <c r="UER5" s="397"/>
      <c r="UES5" s="397"/>
      <c r="UET5" s="397"/>
      <c r="UEU5" s="397"/>
      <c r="UEV5" s="397"/>
      <c r="UEW5" s="397"/>
      <c r="UEX5" s="397"/>
      <c r="UEY5" s="397"/>
      <c r="UEZ5" s="397"/>
      <c r="UFA5" s="397"/>
      <c r="UFB5" s="397"/>
      <c r="UFC5" s="397"/>
      <c r="UFD5" s="397"/>
      <c r="UFE5" s="397"/>
      <c r="UFF5" s="397"/>
      <c r="UFG5" s="397"/>
      <c r="UFH5" s="397"/>
      <c r="UFI5" s="397"/>
      <c r="UFJ5" s="397"/>
      <c r="UFK5" s="397"/>
      <c r="UFL5" s="397"/>
      <c r="UFM5" s="397"/>
      <c r="UFN5" s="397"/>
      <c r="UFO5" s="397"/>
      <c r="UFP5" s="397"/>
      <c r="UFQ5" s="397"/>
      <c r="UFR5" s="397"/>
      <c r="UFS5" s="397"/>
      <c r="UFT5" s="397"/>
      <c r="UFU5" s="397"/>
      <c r="UFV5" s="397"/>
      <c r="UFW5" s="397"/>
      <c r="UFX5" s="397"/>
      <c r="UFY5" s="397"/>
      <c r="UFZ5" s="397"/>
      <c r="UGA5" s="397"/>
      <c r="UGB5" s="397"/>
      <c r="UGC5" s="397"/>
      <c r="UGD5" s="397"/>
      <c r="UGE5" s="397"/>
      <c r="UGF5" s="397"/>
      <c r="UGG5" s="397"/>
      <c r="UGH5" s="397"/>
      <c r="UGI5" s="397"/>
      <c r="UGJ5" s="397"/>
      <c r="UGK5" s="397"/>
      <c r="UGL5" s="397"/>
      <c r="UGM5" s="397"/>
      <c r="UGN5" s="397"/>
      <c r="UGO5" s="397"/>
      <c r="UGP5" s="397"/>
      <c r="UGQ5" s="397"/>
      <c r="UGR5" s="397"/>
      <c r="UGS5" s="397"/>
      <c r="UGT5" s="397"/>
      <c r="UGU5" s="397"/>
      <c r="UGV5" s="397"/>
      <c r="UGW5" s="397"/>
      <c r="UGX5" s="397"/>
      <c r="UGY5" s="397"/>
      <c r="UGZ5" s="397"/>
      <c r="UHA5" s="397"/>
      <c r="UHB5" s="397"/>
      <c r="UHC5" s="397"/>
      <c r="UHD5" s="397"/>
      <c r="UHE5" s="397"/>
      <c r="UHF5" s="397"/>
      <c r="UHG5" s="397"/>
      <c r="UHH5" s="397"/>
      <c r="UHI5" s="397"/>
      <c r="UHJ5" s="397"/>
      <c r="UHK5" s="397"/>
      <c r="UHL5" s="397"/>
      <c r="UHM5" s="397"/>
      <c r="UHN5" s="397"/>
      <c r="UHO5" s="397"/>
      <c r="UHP5" s="397"/>
      <c r="UHQ5" s="397"/>
      <c r="UHR5" s="397"/>
      <c r="UHS5" s="397"/>
      <c r="UHT5" s="397"/>
      <c r="UHU5" s="397"/>
      <c r="UHV5" s="397"/>
      <c r="UHW5" s="397"/>
      <c r="UHX5" s="397"/>
      <c r="UHY5" s="397"/>
      <c r="UHZ5" s="397"/>
      <c r="UIA5" s="397"/>
      <c r="UIB5" s="397"/>
      <c r="UIC5" s="397"/>
      <c r="UID5" s="397"/>
      <c r="UIE5" s="397"/>
      <c r="UIF5" s="397"/>
      <c r="UIG5" s="397"/>
      <c r="UIH5" s="397"/>
      <c r="UII5" s="397"/>
      <c r="UIJ5" s="397"/>
      <c r="UIK5" s="397"/>
      <c r="UIL5" s="397"/>
      <c r="UIM5" s="397"/>
      <c r="UIN5" s="397"/>
      <c r="UIO5" s="397"/>
      <c r="UIP5" s="397"/>
      <c r="UIQ5" s="397"/>
      <c r="UIR5" s="397"/>
      <c r="UIS5" s="397"/>
      <c r="UIT5" s="397"/>
      <c r="UIU5" s="397"/>
      <c r="UIV5" s="397"/>
      <c r="UIW5" s="397"/>
      <c r="UIX5" s="397"/>
      <c r="UIY5" s="397"/>
      <c r="UIZ5" s="397"/>
      <c r="UJA5" s="397"/>
      <c r="UJB5" s="397"/>
      <c r="UJC5" s="397"/>
      <c r="UJD5" s="397"/>
      <c r="UJE5" s="397"/>
      <c r="UJF5" s="397"/>
      <c r="UJG5" s="397"/>
      <c r="UJH5" s="397"/>
      <c r="UJI5" s="397"/>
      <c r="UJJ5" s="397"/>
      <c r="UJK5" s="397"/>
      <c r="UJL5" s="397"/>
      <c r="UJM5" s="397"/>
      <c r="UJN5" s="397"/>
      <c r="UJO5" s="397"/>
      <c r="UJP5" s="397"/>
      <c r="UJQ5" s="397"/>
      <c r="UJR5" s="397"/>
      <c r="UJS5" s="397"/>
      <c r="UJT5" s="397"/>
      <c r="UJU5" s="397"/>
      <c r="UJV5" s="397"/>
      <c r="UJW5" s="397"/>
      <c r="UJX5" s="397"/>
      <c r="UJY5" s="397"/>
      <c r="UJZ5" s="397"/>
      <c r="UKA5" s="397"/>
      <c r="UKB5" s="397"/>
      <c r="UKC5" s="397"/>
      <c r="UKD5" s="397"/>
      <c r="UKE5" s="397"/>
      <c r="UKF5" s="397"/>
      <c r="UKG5" s="397"/>
      <c r="UKH5" s="397"/>
      <c r="UKI5" s="397"/>
      <c r="UKJ5" s="397"/>
      <c r="UKK5" s="397"/>
      <c r="UKL5" s="397"/>
      <c r="UKM5" s="397"/>
      <c r="UKN5" s="397"/>
      <c r="UKO5" s="397"/>
      <c r="UKP5" s="397"/>
      <c r="UKQ5" s="397"/>
      <c r="UKR5" s="397"/>
      <c r="UKS5" s="397"/>
      <c r="UKT5" s="397"/>
      <c r="UKU5" s="397"/>
      <c r="UKV5" s="397"/>
      <c r="UKW5" s="397"/>
      <c r="UKX5" s="397"/>
      <c r="UKY5" s="397"/>
      <c r="UKZ5" s="397"/>
      <c r="ULA5" s="397"/>
      <c r="ULB5" s="397"/>
      <c r="ULC5" s="397"/>
      <c r="ULD5" s="397"/>
      <c r="ULE5" s="397"/>
      <c r="ULF5" s="397"/>
      <c r="ULG5" s="397"/>
      <c r="ULH5" s="397"/>
      <c r="ULI5" s="397"/>
      <c r="ULJ5" s="397"/>
      <c r="ULK5" s="397"/>
      <c r="ULL5" s="397"/>
      <c r="ULM5" s="397"/>
      <c r="ULN5" s="397"/>
      <c r="ULO5" s="397"/>
      <c r="ULP5" s="397"/>
      <c r="ULQ5" s="397"/>
      <c r="ULR5" s="397"/>
      <c r="ULS5" s="397"/>
      <c r="ULT5" s="397"/>
      <c r="ULU5" s="397"/>
      <c r="ULV5" s="397"/>
      <c r="ULW5" s="397"/>
      <c r="ULX5" s="397"/>
      <c r="ULY5" s="397"/>
      <c r="ULZ5" s="397"/>
      <c r="UMA5" s="397"/>
      <c r="UMB5" s="397"/>
      <c r="UMC5" s="397"/>
      <c r="UMD5" s="397"/>
      <c r="UME5" s="397"/>
      <c r="UMF5" s="397"/>
      <c r="UMG5" s="397"/>
      <c r="UMH5" s="397"/>
      <c r="UMI5" s="397"/>
      <c r="UMJ5" s="397"/>
      <c r="UMK5" s="397"/>
      <c r="UML5" s="397"/>
      <c r="UMM5" s="397"/>
      <c r="UMN5" s="397"/>
      <c r="UMO5" s="397"/>
      <c r="UMP5" s="397"/>
      <c r="UMQ5" s="397"/>
      <c r="UMR5" s="397"/>
      <c r="UMS5" s="397"/>
      <c r="UMT5" s="397"/>
      <c r="UMU5" s="397"/>
      <c r="UMV5" s="397"/>
      <c r="UMW5" s="397"/>
      <c r="UMX5" s="397"/>
      <c r="UMY5" s="397"/>
      <c r="UMZ5" s="397"/>
      <c r="UNA5" s="397"/>
      <c r="UNB5" s="397"/>
      <c r="UNC5" s="397"/>
      <c r="UND5" s="397"/>
      <c r="UNE5" s="397"/>
      <c r="UNF5" s="397"/>
      <c r="UNG5" s="397"/>
      <c r="UNH5" s="397"/>
      <c r="UNI5" s="397"/>
      <c r="UNJ5" s="397"/>
      <c r="UNK5" s="397"/>
      <c r="UNL5" s="397"/>
      <c r="UNM5" s="397"/>
      <c r="UNN5" s="397"/>
      <c r="UNO5" s="397"/>
      <c r="UNP5" s="397"/>
      <c r="UNQ5" s="397"/>
      <c r="UNR5" s="397"/>
      <c r="UNS5" s="397"/>
      <c r="UNT5" s="397"/>
      <c r="UNU5" s="397"/>
      <c r="UNV5" s="397"/>
      <c r="UNW5" s="397"/>
      <c r="UNX5" s="397"/>
      <c r="UNY5" s="397"/>
      <c r="UNZ5" s="397"/>
      <c r="UOA5" s="397"/>
      <c r="UOB5" s="397"/>
      <c r="UOC5" s="397"/>
      <c r="UOD5" s="397"/>
      <c r="UOE5" s="397"/>
      <c r="UOF5" s="397"/>
      <c r="UOG5" s="397"/>
      <c r="UOH5" s="397"/>
      <c r="UOI5" s="397"/>
      <c r="UOJ5" s="397"/>
      <c r="UOK5" s="397"/>
      <c r="UOL5" s="397"/>
      <c r="UOM5" s="397"/>
      <c r="UON5" s="397"/>
      <c r="UOO5" s="397"/>
      <c r="UOP5" s="397"/>
      <c r="UOQ5" s="397"/>
      <c r="UOR5" s="397"/>
      <c r="UOS5" s="397"/>
      <c r="UOT5" s="397"/>
      <c r="UOU5" s="397"/>
      <c r="UOV5" s="397"/>
      <c r="UOW5" s="397"/>
      <c r="UOX5" s="397"/>
      <c r="UOY5" s="397"/>
      <c r="UOZ5" s="397"/>
      <c r="UPA5" s="397"/>
      <c r="UPB5" s="397"/>
      <c r="UPC5" s="397"/>
      <c r="UPD5" s="397"/>
      <c r="UPE5" s="397"/>
      <c r="UPF5" s="397"/>
      <c r="UPG5" s="397"/>
      <c r="UPH5" s="397"/>
      <c r="UPI5" s="397"/>
      <c r="UPJ5" s="397"/>
      <c r="UPK5" s="397"/>
      <c r="UPL5" s="397"/>
      <c r="UPM5" s="397"/>
      <c r="UPN5" s="397"/>
      <c r="UPO5" s="397"/>
      <c r="UPP5" s="397"/>
      <c r="UPQ5" s="397"/>
      <c r="UPR5" s="397"/>
      <c r="UPS5" s="397"/>
      <c r="UPT5" s="397"/>
      <c r="UPU5" s="397"/>
      <c r="UPV5" s="397"/>
      <c r="UPW5" s="397"/>
      <c r="UPX5" s="397"/>
      <c r="UPY5" s="397"/>
      <c r="UPZ5" s="397"/>
      <c r="UQA5" s="397"/>
      <c r="UQB5" s="397"/>
      <c r="UQC5" s="397"/>
      <c r="UQD5" s="397"/>
      <c r="UQE5" s="397"/>
      <c r="UQF5" s="397"/>
      <c r="UQG5" s="397"/>
      <c r="UQH5" s="397"/>
      <c r="UQI5" s="397"/>
      <c r="UQJ5" s="397"/>
      <c r="UQK5" s="397"/>
      <c r="UQL5" s="397"/>
      <c r="UQM5" s="397"/>
      <c r="UQN5" s="397"/>
      <c r="UQO5" s="397"/>
      <c r="UQP5" s="397"/>
      <c r="UQQ5" s="397"/>
      <c r="UQR5" s="397"/>
      <c r="UQS5" s="397"/>
      <c r="UQT5" s="397"/>
      <c r="UQU5" s="397"/>
      <c r="UQV5" s="397"/>
      <c r="UQW5" s="397"/>
      <c r="UQX5" s="397"/>
      <c r="UQY5" s="397"/>
      <c r="UQZ5" s="397"/>
      <c r="URA5" s="397"/>
      <c r="URB5" s="397"/>
      <c r="URC5" s="397"/>
      <c r="URD5" s="397"/>
      <c r="URE5" s="397"/>
      <c r="URF5" s="397"/>
      <c r="URG5" s="397"/>
      <c r="URH5" s="397"/>
      <c r="URI5" s="397"/>
      <c r="URJ5" s="397"/>
      <c r="URK5" s="397"/>
      <c r="URL5" s="397"/>
      <c r="URM5" s="397"/>
      <c r="URN5" s="397"/>
      <c r="URO5" s="397"/>
      <c r="URP5" s="397"/>
      <c r="URQ5" s="397"/>
      <c r="URR5" s="397"/>
      <c r="URS5" s="397"/>
      <c r="URT5" s="397"/>
      <c r="URU5" s="397"/>
      <c r="URV5" s="397"/>
      <c r="URW5" s="397"/>
      <c r="URX5" s="397"/>
      <c r="URY5" s="397"/>
      <c r="URZ5" s="397"/>
      <c r="USA5" s="397"/>
      <c r="USB5" s="397"/>
      <c r="USC5" s="397"/>
      <c r="USD5" s="397"/>
      <c r="USE5" s="397"/>
      <c r="USF5" s="397"/>
      <c r="USG5" s="397"/>
      <c r="USH5" s="397"/>
      <c r="USI5" s="397"/>
      <c r="USJ5" s="397"/>
      <c r="USK5" s="397"/>
      <c r="USL5" s="397"/>
      <c r="USM5" s="397"/>
      <c r="USN5" s="397"/>
      <c r="USO5" s="397"/>
      <c r="USP5" s="397"/>
      <c r="USQ5" s="397"/>
      <c r="USR5" s="397"/>
      <c r="USS5" s="397"/>
      <c r="UST5" s="397"/>
      <c r="USU5" s="397"/>
      <c r="USV5" s="397"/>
      <c r="USW5" s="397"/>
      <c r="USX5" s="397"/>
      <c r="USY5" s="397"/>
      <c r="USZ5" s="397"/>
      <c r="UTA5" s="397"/>
      <c r="UTB5" s="397"/>
      <c r="UTC5" s="397"/>
      <c r="UTD5" s="397"/>
      <c r="UTE5" s="397"/>
      <c r="UTF5" s="397"/>
      <c r="UTG5" s="397"/>
      <c r="UTH5" s="397"/>
      <c r="UTI5" s="397"/>
      <c r="UTJ5" s="397"/>
      <c r="UTK5" s="397"/>
      <c r="UTL5" s="397"/>
      <c r="UTM5" s="397"/>
      <c r="UTN5" s="397"/>
      <c r="UTO5" s="397"/>
      <c r="UTP5" s="397"/>
      <c r="UTQ5" s="397"/>
      <c r="UTR5" s="397"/>
      <c r="UTS5" s="397"/>
      <c r="UTT5" s="397"/>
      <c r="UTU5" s="397"/>
      <c r="UTV5" s="397"/>
      <c r="UTW5" s="397"/>
      <c r="UTX5" s="397"/>
      <c r="UTY5" s="397"/>
      <c r="UTZ5" s="397"/>
      <c r="UUA5" s="397"/>
      <c r="UUB5" s="397"/>
      <c r="UUC5" s="397"/>
      <c r="UUD5" s="397"/>
      <c r="UUE5" s="397"/>
      <c r="UUF5" s="397"/>
      <c r="UUG5" s="397"/>
      <c r="UUH5" s="397"/>
      <c r="UUI5" s="397"/>
      <c r="UUJ5" s="397"/>
      <c r="UUK5" s="397"/>
      <c r="UUL5" s="397"/>
      <c r="UUM5" s="397"/>
      <c r="UUN5" s="397"/>
      <c r="UUO5" s="397"/>
      <c r="UUP5" s="397"/>
      <c r="UUQ5" s="397"/>
      <c r="UUR5" s="397"/>
      <c r="UUS5" s="397"/>
      <c r="UUT5" s="397"/>
      <c r="UUU5" s="397"/>
      <c r="UUV5" s="397"/>
      <c r="UUW5" s="397"/>
      <c r="UUX5" s="397"/>
      <c r="UUY5" s="397"/>
      <c r="UUZ5" s="397"/>
      <c r="UVA5" s="397"/>
      <c r="UVB5" s="397"/>
      <c r="UVC5" s="397"/>
      <c r="UVD5" s="397"/>
      <c r="UVE5" s="397"/>
      <c r="UVF5" s="397"/>
      <c r="UVG5" s="397"/>
      <c r="UVH5" s="397"/>
      <c r="UVI5" s="397"/>
      <c r="UVJ5" s="397"/>
      <c r="UVK5" s="397"/>
      <c r="UVL5" s="397"/>
      <c r="UVM5" s="397"/>
      <c r="UVN5" s="397"/>
      <c r="UVO5" s="397"/>
      <c r="UVP5" s="397"/>
      <c r="UVQ5" s="397"/>
      <c r="UVR5" s="397"/>
      <c r="UVS5" s="397"/>
      <c r="UVT5" s="397"/>
      <c r="UVU5" s="397"/>
      <c r="UVV5" s="397"/>
      <c r="UVW5" s="397"/>
      <c r="UVX5" s="397"/>
      <c r="UVY5" s="397"/>
      <c r="UVZ5" s="397"/>
      <c r="UWA5" s="397"/>
      <c r="UWB5" s="397"/>
      <c r="UWC5" s="397"/>
      <c r="UWD5" s="397"/>
      <c r="UWE5" s="397"/>
      <c r="UWF5" s="397"/>
      <c r="UWG5" s="397"/>
      <c r="UWH5" s="397"/>
      <c r="UWI5" s="397"/>
      <c r="UWJ5" s="397"/>
      <c r="UWK5" s="397"/>
      <c r="UWL5" s="397"/>
      <c r="UWM5" s="397"/>
      <c r="UWN5" s="397"/>
      <c r="UWO5" s="397"/>
      <c r="UWP5" s="397"/>
      <c r="UWQ5" s="397"/>
      <c r="UWR5" s="397"/>
      <c r="UWS5" s="397"/>
      <c r="UWT5" s="397"/>
      <c r="UWU5" s="397"/>
      <c r="UWV5" s="397"/>
      <c r="UWW5" s="397"/>
      <c r="UWX5" s="397"/>
      <c r="UWY5" s="397"/>
      <c r="UWZ5" s="397"/>
      <c r="UXA5" s="397"/>
      <c r="UXB5" s="397"/>
      <c r="UXC5" s="397"/>
      <c r="UXD5" s="397"/>
      <c r="UXE5" s="397"/>
      <c r="UXF5" s="397"/>
      <c r="UXG5" s="397"/>
      <c r="UXH5" s="397"/>
      <c r="UXI5" s="397"/>
      <c r="UXJ5" s="397"/>
      <c r="UXK5" s="397"/>
      <c r="UXL5" s="397"/>
      <c r="UXM5" s="397"/>
      <c r="UXN5" s="397"/>
      <c r="UXO5" s="397"/>
      <c r="UXP5" s="397"/>
      <c r="UXQ5" s="397"/>
      <c r="UXR5" s="397"/>
      <c r="UXS5" s="397"/>
      <c r="UXT5" s="397"/>
      <c r="UXU5" s="397"/>
      <c r="UXV5" s="397"/>
      <c r="UXW5" s="397"/>
      <c r="UXX5" s="397"/>
      <c r="UXY5" s="397"/>
      <c r="UXZ5" s="397"/>
      <c r="UYA5" s="397"/>
      <c r="UYB5" s="397"/>
      <c r="UYC5" s="397"/>
      <c r="UYD5" s="397"/>
      <c r="UYE5" s="397"/>
      <c r="UYF5" s="397"/>
      <c r="UYG5" s="397"/>
      <c r="UYH5" s="397"/>
      <c r="UYI5" s="397"/>
      <c r="UYJ5" s="397"/>
      <c r="UYK5" s="397"/>
      <c r="UYL5" s="397"/>
      <c r="UYM5" s="397"/>
      <c r="UYN5" s="397"/>
      <c r="UYO5" s="397"/>
      <c r="UYP5" s="397"/>
      <c r="UYQ5" s="397"/>
      <c r="UYR5" s="397"/>
      <c r="UYS5" s="397"/>
      <c r="UYT5" s="397"/>
      <c r="UYU5" s="397"/>
      <c r="UYV5" s="397"/>
      <c r="UYW5" s="397"/>
      <c r="UYX5" s="397"/>
      <c r="UYY5" s="397"/>
      <c r="UYZ5" s="397"/>
      <c r="UZA5" s="397"/>
      <c r="UZB5" s="397"/>
      <c r="UZC5" s="397"/>
      <c r="UZD5" s="397"/>
      <c r="UZE5" s="397"/>
      <c r="UZF5" s="397"/>
      <c r="UZG5" s="397"/>
      <c r="UZH5" s="397"/>
      <c r="UZI5" s="397"/>
      <c r="UZJ5" s="397"/>
      <c r="UZK5" s="397"/>
      <c r="UZL5" s="397"/>
      <c r="UZM5" s="397"/>
      <c r="UZN5" s="397"/>
      <c r="UZO5" s="397"/>
      <c r="UZP5" s="397"/>
      <c r="UZQ5" s="397"/>
      <c r="UZR5" s="397"/>
      <c r="UZS5" s="397"/>
      <c r="UZT5" s="397"/>
      <c r="UZU5" s="397"/>
      <c r="UZV5" s="397"/>
      <c r="UZW5" s="397"/>
      <c r="UZX5" s="397"/>
      <c r="UZY5" s="397"/>
      <c r="UZZ5" s="397"/>
      <c r="VAA5" s="397"/>
      <c r="VAB5" s="397"/>
      <c r="VAC5" s="397"/>
      <c r="VAD5" s="397"/>
      <c r="VAE5" s="397"/>
      <c r="VAF5" s="397"/>
      <c r="VAG5" s="397"/>
      <c r="VAH5" s="397"/>
      <c r="VAI5" s="397"/>
      <c r="VAJ5" s="397"/>
      <c r="VAK5" s="397"/>
      <c r="VAL5" s="397"/>
      <c r="VAM5" s="397"/>
      <c r="VAN5" s="397"/>
      <c r="VAO5" s="397"/>
      <c r="VAP5" s="397"/>
      <c r="VAQ5" s="397"/>
      <c r="VAR5" s="397"/>
      <c r="VAS5" s="397"/>
      <c r="VAT5" s="397"/>
      <c r="VAU5" s="397"/>
      <c r="VAV5" s="397"/>
      <c r="VAW5" s="397"/>
      <c r="VAX5" s="397"/>
      <c r="VAY5" s="397"/>
      <c r="VAZ5" s="397"/>
      <c r="VBA5" s="397"/>
      <c r="VBB5" s="397"/>
      <c r="VBC5" s="397"/>
      <c r="VBD5" s="397"/>
      <c r="VBE5" s="397"/>
      <c r="VBF5" s="397"/>
      <c r="VBG5" s="397"/>
      <c r="VBH5" s="397"/>
      <c r="VBI5" s="397"/>
      <c r="VBJ5" s="397"/>
      <c r="VBK5" s="397"/>
      <c r="VBL5" s="397"/>
      <c r="VBM5" s="397"/>
      <c r="VBN5" s="397"/>
      <c r="VBO5" s="397"/>
      <c r="VBP5" s="397"/>
      <c r="VBQ5" s="397"/>
      <c r="VBR5" s="397"/>
      <c r="VBS5" s="397"/>
      <c r="VBT5" s="397"/>
      <c r="VBU5" s="397"/>
      <c r="VBV5" s="397"/>
      <c r="VBW5" s="397"/>
      <c r="VBX5" s="397"/>
      <c r="VBY5" s="397"/>
      <c r="VBZ5" s="397"/>
      <c r="VCA5" s="397"/>
      <c r="VCB5" s="397"/>
      <c r="VCC5" s="397"/>
      <c r="VCD5" s="397"/>
      <c r="VCE5" s="397"/>
      <c r="VCF5" s="397"/>
      <c r="VCG5" s="397"/>
      <c r="VCH5" s="397"/>
      <c r="VCI5" s="397"/>
      <c r="VCJ5" s="397"/>
      <c r="VCK5" s="397"/>
      <c r="VCL5" s="397"/>
      <c r="VCM5" s="397"/>
      <c r="VCN5" s="397"/>
      <c r="VCO5" s="397"/>
      <c r="VCP5" s="397"/>
      <c r="VCQ5" s="397"/>
      <c r="VCR5" s="397"/>
      <c r="VCS5" s="397"/>
      <c r="VCT5" s="397"/>
      <c r="VCU5" s="397"/>
      <c r="VCV5" s="397"/>
      <c r="VCW5" s="397"/>
      <c r="VCX5" s="397"/>
      <c r="VCY5" s="397"/>
      <c r="VCZ5" s="397"/>
      <c r="VDA5" s="397"/>
      <c r="VDB5" s="397"/>
      <c r="VDC5" s="397"/>
      <c r="VDD5" s="397"/>
      <c r="VDE5" s="397"/>
      <c r="VDF5" s="397"/>
      <c r="VDG5" s="397"/>
      <c r="VDH5" s="397"/>
      <c r="VDI5" s="397"/>
      <c r="VDJ5" s="397"/>
      <c r="VDK5" s="397"/>
      <c r="VDL5" s="397"/>
      <c r="VDM5" s="397"/>
      <c r="VDN5" s="397"/>
      <c r="VDO5" s="397"/>
      <c r="VDP5" s="397"/>
      <c r="VDQ5" s="397"/>
      <c r="VDR5" s="397"/>
      <c r="VDS5" s="397"/>
      <c r="VDT5" s="397"/>
      <c r="VDU5" s="397"/>
      <c r="VDV5" s="397"/>
      <c r="VDW5" s="397"/>
      <c r="VDX5" s="397"/>
      <c r="VDY5" s="397"/>
      <c r="VDZ5" s="397"/>
      <c r="VEA5" s="397"/>
      <c r="VEB5" s="397"/>
      <c r="VEC5" s="397"/>
      <c r="VED5" s="397"/>
      <c r="VEE5" s="397"/>
      <c r="VEF5" s="397"/>
      <c r="VEG5" s="397"/>
      <c r="VEH5" s="397"/>
      <c r="VEI5" s="397"/>
      <c r="VEJ5" s="397"/>
      <c r="VEK5" s="397"/>
      <c r="VEL5" s="397"/>
      <c r="VEM5" s="397"/>
      <c r="VEN5" s="397"/>
      <c r="VEO5" s="397"/>
      <c r="VEP5" s="397"/>
      <c r="VEQ5" s="397"/>
      <c r="VER5" s="397"/>
      <c r="VES5" s="397"/>
      <c r="VET5" s="397"/>
      <c r="VEU5" s="397"/>
      <c r="VEV5" s="397"/>
      <c r="VEW5" s="397"/>
      <c r="VEX5" s="397"/>
      <c r="VEY5" s="397"/>
      <c r="VEZ5" s="397"/>
      <c r="VFA5" s="397"/>
      <c r="VFB5" s="397"/>
      <c r="VFC5" s="397"/>
      <c r="VFD5" s="397"/>
      <c r="VFE5" s="397"/>
      <c r="VFF5" s="397"/>
      <c r="VFG5" s="397"/>
      <c r="VFH5" s="397"/>
      <c r="VFI5" s="397"/>
      <c r="VFJ5" s="397"/>
      <c r="VFK5" s="397"/>
      <c r="VFL5" s="397"/>
      <c r="VFM5" s="397"/>
      <c r="VFN5" s="397"/>
      <c r="VFO5" s="397"/>
      <c r="VFP5" s="397"/>
      <c r="VFQ5" s="397"/>
      <c r="VFR5" s="397"/>
      <c r="VFS5" s="397"/>
      <c r="VFT5" s="397"/>
      <c r="VFU5" s="397"/>
      <c r="VFV5" s="397"/>
      <c r="VFW5" s="397"/>
      <c r="VFX5" s="397"/>
      <c r="VFY5" s="397"/>
      <c r="VFZ5" s="397"/>
      <c r="VGA5" s="397"/>
      <c r="VGB5" s="397"/>
      <c r="VGC5" s="397"/>
      <c r="VGD5" s="397"/>
      <c r="VGE5" s="397"/>
      <c r="VGF5" s="397"/>
      <c r="VGG5" s="397"/>
      <c r="VGH5" s="397"/>
      <c r="VGI5" s="397"/>
      <c r="VGJ5" s="397"/>
      <c r="VGK5" s="397"/>
      <c r="VGL5" s="397"/>
      <c r="VGM5" s="397"/>
      <c r="VGN5" s="397"/>
      <c r="VGO5" s="397"/>
      <c r="VGP5" s="397"/>
      <c r="VGQ5" s="397"/>
      <c r="VGR5" s="397"/>
      <c r="VGS5" s="397"/>
      <c r="VGT5" s="397"/>
      <c r="VGU5" s="397"/>
      <c r="VGV5" s="397"/>
      <c r="VGW5" s="397"/>
      <c r="VGX5" s="397"/>
      <c r="VGY5" s="397"/>
      <c r="VGZ5" s="397"/>
      <c r="VHA5" s="397"/>
      <c r="VHB5" s="397"/>
      <c r="VHC5" s="397"/>
      <c r="VHD5" s="397"/>
      <c r="VHE5" s="397"/>
      <c r="VHF5" s="397"/>
      <c r="VHG5" s="397"/>
      <c r="VHH5" s="397"/>
      <c r="VHI5" s="397"/>
      <c r="VHJ5" s="397"/>
      <c r="VHK5" s="397"/>
      <c r="VHL5" s="397"/>
      <c r="VHM5" s="397"/>
      <c r="VHN5" s="397"/>
      <c r="VHO5" s="397"/>
      <c r="VHP5" s="397"/>
      <c r="VHQ5" s="397"/>
      <c r="VHR5" s="397"/>
      <c r="VHS5" s="397"/>
      <c r="VHT5" s="397"/>
      <c r="VHU5" s="397"/>
      <c r="VHV5" s="397"/>
      <c r="VHW5" s="397"/>
      <c r="VHX5" s="397"/>
      <c r="VHY5" s="397"/>
      <c r="VHZ5" s="397"/>
      <c r="VIA5" s="397"/>
      <c r="VIB5" s="397"/>
      <c r="VIC5" s="397"/>
      <c r="VID5" s="397"/>
      <c r="VIE5" s="397"/>
      <c r="VIF5" s="397"/>
      <c r="VIG5" s="397"/>
      <c r="VIH5" s="397"/>
      <c r="VII5" s="397"/>
      <c r="VIJ5" s="397"/>
      <c r="VIK5" s="397"/>
      <c r="VIL5" s="397"/>
      <c r="VIM5" s="397"/>
      <c r="VIN5" s="397"/>
      <c r="VIO5" s="397"/>
      <c r="VIP5" s="397"/>
      <c r="VIQ5" s="397"/>
      <c r="VIR5" s="397"/>
      <c r="VIS5" s="397"/>
      <c r="VIT5" s="397"/>
      <c r="VIU5" s="397"/>
      <c r="VIV5" s="397"/>
      <c r="VIW5" s="397"/>
      <c r="VIX5" s="397"/>
      <c r="VIY5" s="397"/>
      <c r="VIZ5" s="397"/>
      <c r="VJA5" s="397"/>
      <c r="VJB5" s="397"/>
      <c r="VJC5" s="397"/>
      <c r="VJD5" s="397"/>
      <c r="VJE5" s="397"/>
      <c r="VJF5" s="397"/>
      <c r="VJG5" s="397"/>
      <c r="VJH5" s="397"/>
      <c r="VJI5" s="397"/>
      <c r="VJJ5" s="397"/>
      <c r="VJK5" s="397"/>
      <c r="VJL5" s="397"/>
      <c r="VJM5" s="397"/>
      <c r="VJN5" s="397"/>
      <c r="VJO5" s="397"/>
      <c r="VJP5" s="397"/>
      <c r="VJQ5" s="397"/>
      <c r="VJR5" s="397"/>
      <c r="VJS5" s="397"/>
      <c r="VJT5" s="397"/>
      <c r="VJU5" s="397"/>
      <c r="VJV5" s="397"/>
      <c r="VJW5" s="397"/>
      <c r="VJX5" s="397"/>
      <c r="VJY5" s="397"/>
      <c r="VJZ5" s="397"/>
      <c r="VKA5" s="397"/>
      <c r="VKB5" s="397"/>
      <c r="VKC5" s="397"/>
      <c r="VKD5" s="397"/>
      <c r="VKE5" s="397"/>
      <c r="VKF5" s="397"/>
      <c r="VKG5" s="397"/>
      <c r="VKH5" s="397"/>
      <c r="VKI5" s="397"/>
      <c r="VKJ5" s="397"/>
      <c r="VKK5" s="397"/>
      <c r="VKL5" s="397"/>
      <c r="VKM5" s="397"/>
      <c r="VKN5" s="397"/>
      <c r="VKO5" s="397"/>
      <c r="VKP5" s="397"/>
      <c r="VKQ5" s="397"/>
      <c r="VKR5" s="397"/>
      <c r="VKS5" s="397"/>
      <c r="VKT5" s="397"/>
      <c r="VKU5" s="397"/>
      <c r="VKV5" s="397"/>
      <c r="VKW5" s="397"/>
      <c r="VKX5" s="397"/>
      <c r="VKY5" s="397"/>
      <c r="VKZ5" s="397"/>
      <c r="VLA5" s="397"/>
      <c r="VLB5" s="397"/>
      <c r="VLC5" s="397"/>
      <c r="VLD5" s="397"/>
      <c r="VLE5" s="397"/>
      <c r="VLF5" s="397"/>
      <c r="VLG5" s="397"/>
      <c r="VLH5" s="397"/>
      <c r="VLI5" s="397"/>
      <c r="VLJ5" s="397"/>
      <c r="VLK5" s="397"/>
      <c r="VLL5" s="397"/>
      <c r="VLM5" s="397"/>
      <c r="VLN5" s="397"/>
      <c r="VLO5" s="397"/>
      <c r="VLP5" s="397"/>
      <c r="VLQ5" s="397"/>
      <c r="VLR5" s="397"/>
      <c r="VLS5" s="397"/>
      <c r="VLT5" s="397"/>
      <c r="VLU5" s="397"/>
      <c r="VLV5" s="397"/>
      <c r="VLW5" s="397"/>
      <c r="VLX5" s="397"/>
      <c r="VLY5" s="397"/>
      <c r="VLZ5" s="397"/>
      <c r="VMA5" s="397"/>
      <c r="VMB5" s="397"/>
      <c r="VMC5" s="397"/>
      <c r="VMD5" s="397"/>
      <c r="VME5" s="397"/>
      <c r="VMF5" s="397"/>
      <c r="VMG5" s="397"/>
      <c r="VMH5" s="397"/>
      <c r="VMI5" s="397"/>
      <c r="VMJ5" s="397"/>
      <c r="VMK5" s="397"/>
      <c r="VML5" s="397"/>
      <c r="VMM5" s="397"/>
      <c r="VMN5" s="397"/>
      <c r="VMO5" s="397"/>
      <c r="VMP5" s="397"/>
      <c r="VMQ5" s="397"/>
      <c r="VMR5" s="397"/>
      <c r="VMS5" s="397"/>
      <c r="VMT5" s="397"/>
      <c r="VMU5" s="397"/>
      <c r="VMV5" s="397"/>
      <c r="VMW5" s="397"/>
      <c r="VMX5" s="397"/>
      <c r="VMY5" s="397"/>
      <c r="VMZ5" s="397"/>
      <c r="VNA5" s="397"/>
      <c r="VNB5" s="397"/>
      <c r="VNC5" s="397"/>
      <c r="VND5" s="397"/>
      <c r="VNE5" s="397"/>
      <c r="VNF5" s="397"/>
      <c r="VNG5" s="397"/>
      <c r="VNH5" s="397"/>
      <c r="VNI5" s="397"/>
      <c r="VNJ5" s="397"/>
      <c r="VNK5" s="397"/>
      <c r="VNL5" s="397"/>
      <c r="VNM5" s="397"/>
      <c r="VNN5" s="397"/>
      <c r="VNO5" s="397"/>
      <c r="VNP5" s="397"/>
      <c r="VNQ5" s="397"/>
      <c r="VNR5" s="397"/>
      <c r="VNS5" s="397"/>
      <c r="VNT5" s="397"/>
      <c r="VNU5" s="397"/>
      <c r="VNV5" s="397"/>
      <c r="VNW5" s="397"/>
      <c r="VNX5" s="397"/>
      <c r="VNY5" s="397"/>
      <c r="VNZ5" s="397"/>
      <c r="VOA5" s="397"/>
      <c r="VOB5" s="397"/>
      <c r="VOC5" s="397"/>
      <c r="VOD5" s="397"/>
      <c r="VOE5" s="397"/>
      <c r="VOF5" s="397"/>
      <c r="VOG5" s="397"/>
      <c r="VOH5" s="397"/>
      <c r="VOI5" s="397"/>
      <c r="VOJ5" s="397"/>
      <c r="VOK5" s="397"/>
      <c r="VOL5" s="397"/>
      <c r="VOM5" s="397"/>
      <c r="VON5" s="397"/>
      <c r="VOO5" s="397"/>
      <c r="VOP5" s="397"/>
      <c r="VOQ5" s="397"/>
      <c r="VOR5" s="397"/>
      <c r="VOS5" s="397"/>
      <c r="VOT5" s="397"/>
      <c r="VOU5" s="397"/>
      <c r="VOV5" s="397"/>
      <c r="VOW5" s="397"/>
      <c r="VOX5" s="397"/>
      <c r="VOY5" s="397"/>
      <c r="VOZ5" s="397"/>
      <c r="VPA5" s="397"/>
      <c r="VPB5" s="397"/>
      <c r="VPC5" s="397"/>
      <c r="VPD5" s="397"/>
      <c r="VPE5" s="397"/>
      <c r="VPF5" s="397"/>
      <c r="VPG5" s="397"/>
      <c r="VPH5" s="397"/>
      <c r="VPI5" s="397"/>
      <c r="VPJ5" s="397"/>
      <c r="VPK5" s="397"/>
      <c r="VPL5" s="397"/>
      <c r="VPM5" s="397"/>
      <c r="VPN5" s="397"/>
      <c r="VPO5" s="397"/>
      <c r="VPP5" s="397"/>
      <c r="VPQ5" s="397"/>
      <c r="VPR5" s="397"/>
      <c r="VPS5" s="397"/>
      <c r="VPT5" s="397"/>
      <c r="VPU5" s="397"/>
      <c r="VPV5" s="397"/>
      <c r="VPW5" s="397"/>
      <c r="VPX5" s="397"/>
      <c r="VPY5" s="397"/>
      <c r="VPZ5" s="397"/>
      <c r="VQA5" s="397"/>
      <c r="VQB5" s="397"/>
      <c r="VQC5" s="397"/>
      <c r="VQD5" s="397"/>
      <c r="VQE5" s="397"/>
      <c r="VQF5" s="397"/>
      <c r="VQG5" s="397"/>
      <c r="VQH5" s="397"/>
      <c r="VQI5" s="397"/>
      <c r="VQJ5" s="397"/>
      <c r="VQK5" s="397"/>
      <c r="VQL5" s="397"/>
      <c r="VQM5" s="397"/>
      <c r="VQN5" s="397"/>
      <c r="VQO5" s="397"/>
      <c r="VQP5" s="397"/>
      <c r="VQQ5" s="397"/>
      <c r="VQR5" s="397"/>
      <c r="VQS5" s="397"/>
      <c r="VQT5" s="397"/>
      <c r="VQU5" s="397"/>
      <c r="VQV5" s="397"/>
      <c r="VQW5" s="397"/>
      <c r="VQX5" s="397"/>
      <c r="VQY5" s="397"/>
      <c r="VQZ5" s="397"/>
      <c r="VRA5" s="397"/>
      <c r="VRB5" s="397"/>
      <c r="VRC5" s="397"/>
      <c r="VRD5" s="397"/>
      <c r="VRE5" s="397"/>
      <c r="VRF5" s="397"/>
      <c r="VRG5" s="397"/>
      <c r="VRH5" s="397"/>
      <c r="VRI5" s="397"/>
      <c r="VRJ5" s="397"/>
      <c r="VRK5" s="397"/>
      <c r="VRL5" s="397"/>
      <c r="VRM5" s="397"/>
      <c r="VRN5" s="397"/>
      <c r="VRO5" s="397"/>
      <c r="VRP5" s="397"/>
      <c r="VRQ5" s="397"/>
      <c r="VRR5" s="397"/>
      <c r="VRS5" s="397"/>
      <c r="VRT5" s="397"/>
      <c r="VRU5" s="397"/>
      <c r="VRV5" s="397"/>
      <c r="VRW5" s="397"/>
      <c r="VRX5" s="397"/>
      <c r="VRY5" s="397"/>
      <c r="VRZ5" s="397"/>
      <c r="VSA5" s="397"/>
      <c r="VSB5" s="397"/>
      <c r="VSC5" s="397"/>
      <c r="VSD5" s="397"/>
      <c r="VSE5" s="397"/>
      <c r="VSF5" s="397"/>
      <c r="VSG5" s="397"/>
      <c r="VSH5" s="397"/>
      <c r="VSI5" s="397"/>
      <c r="VSJ5" s="397"/>
      <c r="VSK5" s="397"/>
      <c r="VSL5" s="397"/>
      <c r="VSM5" s="397"/>
      <c r="VSN5" s="397"/>
      <c r="VSO5" s="397"/>
      <c r="VSP5" s="397"/>
      <c r="VSQ5" s="397"/>
      <c r="VSR5" s="397"/>
      <c r="VSS5" s="397"/>
      <c r="VST5" s="397"/>
      <c r="VSU5" s="397"/>
      <c r="VSV5" s="397"/>
      <c r="VSW5" s="397"/>
      <c r="VSX5" s="397"/>
      <c r="VSY5" s="397"/>
      <c r="VSZ5" s="397"/>
      <c r="VTA5" s="397"/>
      <c r="VTB5" s="397"/>
      <c r="VTC5" s="397"/>
      <c r="VTD5" s="397"/>
      <c r="VTE5" s="397"/>
      <c r="VTF5" s="397"/>
      <c r="VTG5" s="397"/>
      <c r="VTH5" s="397"/>
      <c r="VTI5" s="397"/>
      <c r="VTJ5" s="397"/>
      <c r="VTK5" s="397"/>
      <c r="VTL5" s="397"/>
      <c r="VTM5" s="397"/>
      <c r="VTN5" s="397"/>
      <c r="VTO5" s="397"/>
      <c r="VTP5" s="397"/>
      <c r="VTQ5" s="397"/>
      <c r="VTR5" s="397"/>
      <c r="VTS5" s="397"/>
      <c r="VTT5" s="397"/>
      <c r="VTU5" s="397"/>
      <c r="VTV5" s="397"/>
      <c r="VTW5" s="397"/>
      <c r="VTX5" s="397"/>
      <c r="VTY5" s="397"/>
      <c r="VTZ5" s="397"/>
      <c r="VUA5" s="397"/>
      <c r="VUB5" s="397"/>
      <c r="VUC5" s="397"/>
      <c r="VUD5" s="397"/>
      <c r="VUE5" s="397"/>
      <c r="VUF5" s="397"/>
      <c r="VUG5" s="397"/>
      <c r="VUH5" s="397"/>
      <c r="VUI5" s="397"/>
      <c r="VUJ5" s="397"/>
      <c r="VUK5" s="397"/>
      <c r="VUL5" s="397"/>
      <c r="VUM5" s="397"/>
      <c r="VUN5" s="397"/>
      <c r="VUO5" s="397"/>
      <c r="VUP5" s="397"/>
      <c r="VUQ5" s="397"/>
      <c r="VUR5" s="397"/>
      <c r="VUS5" s="397"/>
      <c r="VUT5" s="397"/>
      <c r="VUU5" s="397"/>
      <c r="VUV5" s="397"/>
      <c r="VUW5" s="397"/>
      <c r="VUX5" s="397"/>
      <c r="VUY5" s="397"/>
      <c r="VUZ5" s="397"/>
      <c r="VVA5" s="397"/>
      <c r="VVB5" s="397"/>
      <c r="VVC5" s="397"/>
      <c r="VVD5" s="397"/>
      <c r="VVE5" s="397"/>
      <c r="VVF5" s="397"/>
      <c r="VVG5" s="397"/>
      <c r="VVH5" s="397"/>
      <c r="VVI5" s="397"/>
      <c r="VVJ5" s="397"/>
      <c r="VVK5" s="397"/>
      <c r="VVL5" s="397"/>
      <c r="VVM5" s="397"/>
      <c r="VVN5" s="397"/>
      <c r="VVO5" s="397"/>
      <c r="VVP5" s="397"/>
      <c r="VVQ5" s="397"/>
      <c r="VVR5" s="397"/>
      <c r="VVS5" s="397"/>
      <c r="VVT5" s="397"/>
      <c r="VVU5" s="397"/>
      <c r="VVV5" s="397"/>
      <c r="VVW5" s="397"/>
      <c r="VVX5" s="397"/>
      <c r="VVY5" s="397"/>
      <c r="VVZ5" s="397"/>
      <c r="VWA5" s="397"/>
      <c r="VWB5" s="397"/>
      <c r="VWC5" s="397"/>
      <c r="VWD5" s="397"/>
      <c r="VWE5" s="397"/>
      <c r="VWF5" s="397"/>
      <c r="VWG5" s="397"/>
      <c r="VWH5" s="397"/>
      <c r="VWI5" s="397"/>
      <c r="VWJ5" s="397"/>
      <c r="VWK5" s="397"/>
      <c r="VWL5" s="397"/>
      <c r="VWM5" s="397"/>
      <c r="VWN5" s="397"/>
      <c r="VWO5" s="397"/>
      <c r="VWP5" s="397"/>
      <c r="VWQ5" s="397"/>
      <c r="VWR5" s="397"/>
      <c r="VWS5" s="397"/>
      <c r="VWT5" s="397"/>
      <c r="VWU5" s="397"/>
      <c r="VWV5" s="397"/>
      <c r="VWW5" s="397"/>
      <c r="VWX5" s="397"/>
      <c r="VWY5" s="397"/>
      <c r="VWZ5" s="397"/>
      <c r="VXA5" s="397"/>
      <c r="VXB5" s="397"/>
      <c r="VXC5" s="397"/>
      <c r="VXD5" s="397"/>
      <c r="VXE5" s="397"/>
      <c r="VXF5" s="397"/>
      <c r="VXG5" s="397"/>
      <c r="VXH5" s="397"/>
      <c r="VXI5" s="397"/>
      <c r="VXJ5" s="397"/>
      <c r="VXK5" s="397"/>
      <c r="VXL5" s="397"/>
      <c r="VXM5" s="397"/>
      <c r="VXN5" s="397"/>
      <c r="VXO5" s="397"/>
      <c r="VXP5" s="397"/>
      <c r="VXQ5" s="397"/>
      <c r="VXR5" s="397"/>
      <c r="VXS5" s="397"/>
      <c r="VXT5" s="397"/>
      <c r="VXU5" s="397"/>
      <c r="VXV5" s="397"/>
      <c r="VXW5" s="397"/>
      <c r="VXX5" s="397"/>
      <c r="VXY5" s="397"/>
      <c r="VXZ5" s="397"/>
      <c r="VYA5" s="397"/>
      <c r="VYB5" s="397"/>
      <c r="VYC5" s="397"/>
      <c r="VYD5" s="397"/>
      <c r="VYE5" s="397"/>
      <c r="VYF5" s="397"/>
      <c r="VYG5" s="397"/>
      <c r="VYH5" s="397"/>
      <c r="VYI5" s="397"/>
      <c r="VYJ5" s="397"/>
      <c r="VYK5" s="397"/>
      <c r="VYL5" s="397"/>
      <c r="VYM5" s="397"/>
      <c r="VYN5" s="397"/>
      <c r="VYO5" s="397"/>
      <c r="VYP5" s="397"/>
      <c r="VYQ5" s="397"/>
      <c r="VYR5" s="397"/>
      <c r="VYS5" s="397"/>
      <c r="VYT5" s="397"/>
      <c r="VYU5" s="397"/>
      <c r="VYV5" s="397"/>
      <c r="VYW5" s="397"/>
      <c r="VYX5" s="397"/>
      <c r="VYY5" s="397"/>
      <c r="VYZ5" s="397"/>
      <c r="VZA5" s="397"/>
      <c r="VZB5" s="397"/>
      <c r="VZC5" s="397"/>
      <c r="VZD5" s="397"/>
      <c r="VZE5" s="397"/>
      <c r="VZF5" s="397"/>
      <c r="VZG5" s="397"/>
      <c r="VZH5" s="397"/>
      <c r="VZI5" s="397"/>
      <c r="VZJ5" s="397"/>
      <c r="VZK5" s="397"/>
      <c r="VZL5" s="397"/>
      <c r="VZM5" s="397"/>
      <c r="VZN5" s="397"/>
      <c r="VZO5" s="397"/>
      <c r="VZP5" s="397"/>
      <c r="VZQ5" s="397"/>
      <c r="VZR5" s="397"/>
      <c r="VZS5" s="397"/>
      <c r="VZT5" s="397"/>
      <c r="VZU5" s="397"/>
      <c r="VZV5" s="397"/>
      <c r="VZW5" s="397"/>
      <c r="VZX5" s="397"/>
      <c r="VZY5" s="397"/>
      <c r="VZZ5" s="397"/>
      <c r="WAA5" s="397"/>
      <c r="WAB5" s="397"/>
      <c r="WAC5" s="397"/>
      <c r="WAD5" s="397"/>
      <c r="WAE5" s="397"/>
      <c r="WAF5" s="397"/>
      <c r="WAG5" s="397"/>
      <c r="WAH5" s="397"/>
      <c r="WAI5" s="397"/>
      <c r="WAJ5" s="397"/>
      <c r="WAK5" s="397"/>
      <c r="WAL5" s="397"/>
      <c r="WAM5" s="397"/>
      <c r="WAN5" s="397"/>
      <c r="WAO5" s="397"/>
      <c r="WAP5" s="397"/>
      <c r="WAQ5" s="397"/>
      <c r="WAR5" s="397"/>
      <c r="WAS5" s="397"/>
      <c r="WAT5" s="397"/>
      <c r="WAU5" s="397"/>
      <c r="WAV5" s="397"/>
      <c r="WAW5" s="397"/>
      <c r="WAX5" s="397"/>
      <c r="WAY5" s="397"/>
      <c r="WAZ5" s="397"/>
      <c r="WBA5" s="397"/>
      <c r="WBB5" s="397"/>
      <c r="WBC5" s="397"/>
      <c r="WBD5" s="397"/>
      <c r="WBE5" s="397"/>
      <c r="WBF5" s="397"/>
      <c r="WBG5" s="397"/>
      <c r="WBH5" s="397"/>
      <c r="WBI5" s="397"/>
      <c r="WBJ5" s="397"/>
      <c r="WBK5" s="397"/>
      <c r="WBL5" s="397"/>
      <c r="WBM5" s="397"/>
      <c r="WBN5" s="397"/>
      <c r="WBO5" s="397"/>
      <c r="WBP5" s="397"/>
      <c r="WBQ5" s="397"/>
      <c r="WBR5" s="397"/>
      <c r="WBS5" s="397"/>
      <c r="WBT5" s="397"/>
      <c r="WBU5" s="397"/>
      <c r="WBV5" s="397"/>
      <c r="WBW5" s="397"/>
      <c r="WBX5" s="397"/>
      <c r="WBY5" s="397"/>
      <c r="WBZ5" s="397"/>
      <c r="WCA5" s="397"/>
      <c r="WCB5" s="397"/>
      <c r="WCC5" s="397"/>
      <c r="WCD5" s="397"/>
      <c r="WCE5" s="397"/>
      <c r="WCF5" s="397"/>
      <c r="WCG5" s="397"/>
      <c r="WCH5" s="397"/>
      <c r="WCI5" s="397"/>
      <c r="WCJ5" s="397"/>
      <c r="WCK5" s="397"/>
      <c r="WCL5" s="397"/>
      <c r="WCM5" s="397"/>
      <c r="WCN5" s="397"/>
      <c r="WCO5" s="397"/>
      <c r="WCP5" s="397"/>
      <c r="WCQ5" s="397"/>
      <c r="WCR5" s="397"/>
      <c r="WCS5" s="397"/>
      <c r="WCT5" s="397"/>
      <c r="WCU5" s="397"/>
      <c r="WCV5" s="397"/>
      <c r="WCW5" s="397"/>
      <c r="WCX5" s="397"/>
      <c r="WCY5" s="397"/>
      <c r="WCZ5" s="397"/>
      <c r="WDA5" s="397"/>
      <c r="WDB5" s="397"/>
      <c r="WDC5" s="397"/>
      <c r="WDD5" s="397"/>
      <c r="WDE5" s="397"/>
      <c r="WDF5" s="397"/>
      <c r="WDG5" s="397"/>
      <c r="WDH5" s="397"/>
      <c r="WDI5" s="397"/>
      <c r="WDJ5" s="397"/>
      <c r="WDK5" s="397"/>
      <c r="WDL5" s="397"/>
      <c r="WDM5" s="397"/>
      <c r="WDN5" s="397"/>
      <c r="WDO5" s="397"/>
      <c r="WDP5" s="397"/>
      <c r="WDQ5" s="397"/>
      <c r="WDR5" s="397"/>
      <c r="WDS5" s="397"/>
      <c r="WDT5" s="397"/>
      <c r="WDU5" s="397"/>
      <c r="WDV5" s="397"/>
      <c r="WDW5" s="397"/>
      <c r="WDX5" s="397"/>
      <c r="WDY5" s="397"/>
      <c r="WDZ5" s="397"/>
      <c r="WEA5" s="397"/>
      <c r="WEB5" s="397"/>
      <c r="WEC5" s="397"/>
      <c r="WED5" s="397"/>
      <c r="WEE5" s="397"/>
      <c r="WEF5" s="397"/>
      <c r="WEG5" s="397"/>
      <c r="WEH5" s="397"/>
      <c r="WEI5" s="397"/>
      <c r="WEJ5" s="397"/>
      <c r="WEK5" s="397"/>
      <c r="WEL5" s="397"/>
      <c r="WEM5" s="397"/>
      <c r="WEN5" s="397"/>
      <c r="WEO5" s="397"/>
      <c r="WEP5" s="397"/>
      <c r="WEQ5" s="397"/>
      <c r="WER5" s="397"/>
      <c r="WES5" s="397"/>
      <c r="WET5" s="397"/>
      <c r="WEU5" s="397"/>
      <c r="WEV5" s="397"/>
      <c r="WEW5" s="397"/>
      <c r="WEX5" s="397"/>
      <c r="WEY5" s="397"/>
      <c r="WEZ5" s="397"/>
      <c r="WFA5" s="397"/>
      <c r="WFB5" s="397"/>
      <c r="WFC5" s="397"/>
      <c r="WFD5" s="397"/>
      <c r="WFE5" s="397"/>
      <c r="WFF5" s="397"/>
      <c r="WFG5" s="397"/>
      <c r="WFH5" s="397"/>
      <c r="WFI5" s="397"/>
      <c r="WFJ5" s="397"/>
      <c r="WFK5" s="397"/>
      <c r="WFL5" s="397"/>
      <c r="WFM5" s="397"/>
      <c r="WFN5" s="397"/>
      <c r="WFO5" s="397"/>
      <c r="WFP5" s="397"/>
      <c r="WFQ5" s="397"/>
      <c r="WFR5" s="397"/>
      <c r="WFS5" s="397"/>
      <c r="WFT5" s="397"/>
      <c r="WFU5" s="397"/>
      <c r="WFV5" s="397"/>
      <c r="WFW5" s="397"/>
      <c r="WFX5" s="397"/>
      <c r="WFY5" s="397"/>
      <c r="WFZ5" s="397"/>
      <c r="WGA5" s="397"/>
      <c r="WGB5" s="397"/>
      <c r="WGC5" s="397"/>
      <c r="WGD5" s="397"/>
      <c r="WGE5" s="397"/>
      <c r="WGF5" s="397"/>
      <c r="WGG5" s="397"/>
      <c r="WGH5" s="397"/>
      <c r="WGI5" s="397"/>
      <c r="WGJ5" s="397"/>
      <c r="WGK5" s="397"/>
      <c r="WGL5" s="397"/>
      <c r="WGM5" s="397"/>
      <c r="WGN5" s="397"/>
      <c r="WGO5" s="397"/>
      <c r="WGP5" s="397"/>
      <c r="WGQ5" s="397"/>
      <c r="WGR5" s="397"/>
      <c r="WGS5" s="397"/>
      <c r="WGT5" s="397"/>
      <c r="WGU5" s="397"/>
      <c r="WGV5" s="397"/>
      <c r="WGW5" s="397"/>
      <c r="WGX5" s="397"/>
      <c r="WGY5" s="397"/>
      <c r="WGZ5" s="397"/>
      <c r="WHA5" s="397"/>
      <c r="WHB5" s="397"/>
      <c r="WHC5" s="397"/>
      <c r="WHD5" s="397"/>
      <c r="WHE5" s="397"/>
      <c r="WHF5" s="397"/>
      <c r="WHG5" s="397"/>
      <c r="WHH5" s="397"/>
      <c r="WHI5" s="397"/>
      <c r="WHJ5" s="397"/>
      <c r="WHK5" s="397"/>
      <c r="WHL5" s="397"/>
      <c r="WHM5" s="397"/>
      <c r="WHN5" s="397"/>
      <c r="WHO5" s="397"/>
      <c r="WHP5" s="397"/>
      <c r="WHQ5" s="397"/>
      <c r="WHR5" s="397"/>
      <c r="WHS5" s="397"/>
      <c r="WHT5" s="397"/>
      <c r="WHU5" s="397"/>
      <c r="WHV5" s="397"/>
      <c r="WHW5" s="397"/>
      <c r="WHX5" s="397"/>
      <c r="WHY5" s="397"/>
      <c r="WHZ5" s="397"/>
      <c r="WIA5" s="397"/>
      <c r="WIB5" s="397"/>
      <c r="WIC5" s="397"/>
      <c r="WID5" s="397"/>
      <c r="WIE5" s="397"/>
      <c r="WIF5" s="397"/>
      <c r="WIG5" s="397"/>
      <c r="WIH5" s="397"/>
      <c r="WII5" s="397"/>
      <c r="WIJ5" s="397"/>
      <c r="WIK5" s="397"/>
      <c r="WIL5" s="397"/>
      <c r="WIM5" s="397"/>
      <c r="WIN5" s="397"/>
      <c r="WIO5" s="397"/>
      <c r="WIP5" s="397"/>
      <c r="WIQ5" s="397"/>
      <c r="WIR5" s="397"/>
      <c r="WIS5" s="397"/>
      <c r="WIT5" s="397"/>
      <c r="WIU5" s="397"/>
      <c r="WIV5" s="397"/>
      <c r="WIW5" s="397"/>
      <c r="WIX5" s="397"/>
      <c r="WIY5" s="397"/>
      <c r="WIZ5" s="397"/>
      <c r="WJA5" s="397"/>
      <c r="WJB5" s="397"/>
      <c r="WJC5" s="397"/>
      <c r="WJD5" s="397"/>
      <c r="WJE5" s="397"/>
      <c r="WJF5" s="397"/>
      <c r="WJG5" s="397"/>
      <c r="WJH5" s="397"/>
      <c r="WJI5" s="397"/>
      <c r="WJJ5" s="397"/>
      <c r="WJK5" s="397"/>
      <c r="WJL5" s="397"/>
      <c r="WJM5" s="397"/>
      <c r="WJN5" s="397"/>
      <c r="WJO5" s="397"/>
      <c r="WJP5" s="397"/>
      <c r="WJQ5" s="397"/>
      <c r="WJR5" s="397"/>
      <c r="WJS5" s="397"/>
      <c r="WJT5" s="397"/>
      <c r="WJU5" s="397"/>
      <c r="WJV5" s="397"/>
      <c r="WJW5" s="397"/>
      <c r="WJX5" s="397"/>
      <c r="WJY5" s="397"/>
      <c r="WJZ5" s="397"/>
      <c r="WKA5" s="397"/>
      <c r="WKB5" s="397"/>
      <c r="WKC5" s="397"/>
      <c r="WKD5" s="397"/>
      <c r="WKE5" s="397"/>
      <c r="WKF5" s="397"/>
      <c r="WKG5" s="397"/>
      <c r="WKH5" s="397"/>
      <c r="WKI5" s="397"/>
      <c r="WKJ5" s="397"/>
      <c r="WKK5" s="397"/>
      <c r="WKL5" s="397"/>
      <c r="WKM5" s="397"/>
      <c r="WKN5" s="397"/>
      <c r="WKO5" s="397"/>
      <c r="WKP5" s="397"/>
      <c r="WKQ5" s="397"/>
      <c r="WKR5" s="397"/>
      <c r="WKS5" s="397"/>
      <c r="WKT5" s="397"/>
      <c r="WKU5" s="397"/>
      <c r="WKV5" s="397"/>
      <c r="WKW5" s="397"/>
      <c r="WKX5" s="397"/>
      <c r="WKY5" s="397"/>
      <c r="WKZ5" s="397"/>
      <c r="WLA5" s="397"/>
      <c r="WLB5" s="397"/>
      <c r="WLC5" s="397"/>
      <c r="WLD5" s="397"/>
      <c r="WLE5" s="397"/>
      <c r="WLF5" s="397"/>
      <c r="WLG5" s="397"/>
      <c r="WLH5" s="397"/>
      <c r="WLI5" s="397"/>
      <c r="WLJ5" s="397"/>
      <c r="WLK5" s="397"/>
      <c r="WLL5" s="397"/>
      <c r="WLM5" s="397"/>
      <c r="WLN5" s="397"/>
      <c r="WLO5" s="397"/>
      <c r="WLP5" s="397"/>
      <c r="WLQ5" s="397"/>
      <c r="WLR5" s="397"/>
      <c r="WLS5" s="397"/>
      <c r="WLT5" s="397"/>
      <c r="WLU5" s="397"/>
      <c r="WLV5" s="397"/>
      <c r="WLW5" s="397"/>
      <c r="WLX5" s="397"/>
      <c r="WLY5" s="397"/>
      <c r="WLZ5" s="397"/>
      <c r="WMA5" s="397"/>
      <c r="WMB5" s="397"/>
      <c r="WMC5" s="397"/>
      <c r="WMD5" s="397"/>
      <c r="WME5" s="397"/>
      <c r="WMF5" s="397"/>
      <c r="WMG5" s="397"/>
      <c r="WMH5" s="397"/>
      <c r="WMI5" s="397"/>
      <c r="WMJ5" s="397"/>
      <c r="WMK5" s="397"/>
      <c r="WML5" s="397"/>
      <c r="WMM5" s="397"/>
      <c r="WMN5" s="397"/>
      <c r="WMO5" s="397"/>
      <c r="WMP5" s="397"/>
      <c r="WMQ5" s="397"/>
      <c r="WMR5" s="397"/>
      <c r="WMS5" s="397"/>
      <c r="WMT5" s="397"/>
      <c r="WMU5" s="397"/>
      <c r="WMV5" s="397"/>
      <c r="WMW5" s="397"/>
      <c r="WMX5" s="397"/>
      <c r="WMY5" s="397"/>
      <c r="WMZ5" s="397"/>
      <c r="WNA5" s="397"/>
      <c r="WNB5" s="397"/>
      <c r="WNC5" s="397"/>
      <c r="WND5" s="397"/>
      <c r="WNE5" s="397"/>
      <c r="WNF5" s="397"/>
      <c r="WNG5" s="397"/>
      <c r="WNH5" s="397"/>
      <c r="WNI5" s="397"/>
      <c r="WNJ5" s="397"/>
      <c r="WNK5" s="397"/>
      <c r="WNL5" s="397"/>
      <c r="WNM5" s="397"/>
      <c r="WNN5" s="397"/>
      <c r="WNO5" s="397"/>
      <c r="WNP5" s="397"/>
      <c r="WNQ5" s="397"/>
      <c r="WNR5" s="397"/>
      <c r="WNS5" s="397"/>
      <c r="WNT5" s="397"/>
      <c r="WNU5" s="397"/>
      <c r="WNV5" s="397"/>
      <c r="WNW5" s="397"/>
      <c r="WNX5" s="397"/>
      <c r="WNY5" s="397"/>
      <c r="WNZ5" s="397"/>
      <c r="WOA5" s="397"/>
      <c r="WOB5" s="397"/>
      <c r="WOC5" s="397"/>
      <c r="WOD5" s="397"/>
      <c r="WOE5" s="397"/>
      <c r="WOF5" s="397"/>
      <c r="WOG5" s="397"/>
      <c r="WOH5" s="397"/>
      <c r="WOI5" s="397"/>
      <c r="WOJ5" s="397"/>
      <c r="WOK5" s="397"/>
      <c r="WOL5" s="397"/>
      <c r="WOM5" s="397"/>
      <c r="WON5" s="397"/>
      <c r="WOO5" s="397"/>
      <c r="WOP5" s="397"/>
      <c r="WOQ5" s="397"/>
      <c r="WOR5" s="397"/>
      <c r="WOS5" s="397"/>
      <c r="WOT5" s="397"/>
      <c r="WOU5" s="397"/>
      <c r="WOV5" s="397"/>
      <c r="WOW5" s="397"/>
      <c r="WOX5" s="397"/>
      <c r="WOY5" s="397"/>
      <c r="WOZ5" s="397"/>
      <c r="WPA5" s="397"/>
      <c r="WPB5" s="397"/>
      <c r="WPC5" s="397"/>
      <c r="WPD5" s="397"/>
      <c r="WPE5" s="397"/>
      <c r="WPF5" s="397"/>
      <c r="WPG5" s="397"/>
      <c r="WPH5" s="397"/>
      <c r="WPI5" s="397"/>
      <c r="WPJ5" s="397"/>
      <c r="WPK5" s="397"/>
      <c r="WPL5" s="397"/>
      <c r="WPM5" s="397"/>
      <c r="WPN5" s="397"/>
      <c r="WPO5" s="397"/>
      <c r="WPP5" s="397"/>
      <c r="WPQ5" s="397"/>
      <c r="WPR5" s="397"/>
      <c r="WPS5" s="397"/>
      <c r="WPT5" s="397"/>
      <c r="WPU5" s="397"/>
      <c r="WPV5" s="397"/>
      <c r="WPW5" s="397"/>
      <c r="WPX5" s="397"/>
      <c r="WPY5" s="397"/>
      <c r="WPZ5" s="397"/>
      <c r="WQA5" s="397"/>
      <c r="WQB5" s="397"/>
      <c r="WQC5" s="397"/>
      <c r="WQD5" s="397"/>
      <c r="WQE5" s="397"/>
      <c r="WQF5" s="397"/>
      <c r="WQG5" s="397"/>
      <c r="WQH5" s="397"/>
      <c r="WQI5" s="397"/>
      <c r="WQJ5" s="397"/>
      <c r="WQK5" s="397"/>
      <c r="WQL5" s="397"/>
      <c r="WQM5" s="397"/>
      <c r="WQN5" s="397"/>
      <c r="WQO5" s="397"/>
      <c r="WQP5" s="397"/>
      <c r="WQQ5" s="397"/>
      <c r="WQR5" s="397"/>
      <c r="WQS5" s="397"/>
      <c r="WQT5" s="397"/>
      <c r="WQU5" s="397"/>
      <c r="WQV5" s="397"/>
      <c r="WQW5" s="397"/>
      <c r="WQX5" s="397"/>
      <c r="WQY5" s="397"/>
      <c r="WQZ5" s="397"/>
      <c r="WRA5" s="397"/>
      <c r="WRB5" s="397"/>
      <c r="WRC5" s="397"/>
      <c r="WRD5" s="397"/>
      <c r="WRE5" s="397"/>
      <c r="WRF5" s="397"/>
      <c r="WRG5" s="397"/>
      <c r="WRH5" s="397"/>
      <c r="WRI5" s="397"/>
      <c r="WRJ5" s="397"/>
      <c r="WRK5" s="397"/>
      <c r="WRL5" s="397"/>
      <c r="WRM5" s="397"/>
      <c r="WRN5" s="397"/>
      <c r="WRO5" s="397"/>
      <c r="WRP5" s="397"/>
      <c r="WRQ5" s="397"/>
      <c r="WRR5" s="397"/>
      <c r="WRS5" s="397"/>
      <c r="WRT5" s="397"/>
      <c r="WRU5" s="397"/>
      <c r="WRV5" s="397"/>
      <c r="WRW5" s="397"/>
      <c r="WRX5" s="397"/>
      <c r="WRY5" s="397"/>
      <c r="WRZ5" s="397"/>
      <c r="WSA5" s="397"/>
      <c r="WSB5" s="397"/>
      <c r="WSC5" s="397"/>
      <c r="WSD5" s="397"/>
      <c r="WSE5" s="397"/>
      <c r="WSF5" s="397"/>
      <c r="WSG5" s="397"/>
      <c r="WSH5" s="397"/>
      <c r="WSI5" s="397"/>
      <c r="WSJ5" s="397"/>
      <c r="WSK5" s="397"/>
      <c r="WSL5" s="397"/>
      <c r="WSM5" s="397"/>
      <c r="WSN5" s="397"/>
      <c r="WSO5" s="397"/>
      <c r="WSP5" s="397"/>
      <c r="WSQ5" s="397"/>
      <c r="WSR5" s="397"/>
      <c r="WSS5" s="397"/>
      <c r="WST5" s="397"/>
      <c r="WSU5" s="397"/>
      <c r="WSV5" s="397"/>
      <c r="WSW5" s="397"/>
      <c r="WSX5" s="397"/>
      <c r="WSY5" s="397"/>
      <c r="WSZ5" s="397"/>
      <c r="WTA5" s="397"/>
      <c r="WTB5" s="397"/>
      <c r="WTC5" s="397"/>
      <c r="WTD5" s="397"/>
      <c r="WTE5" s="397"/>
      <c r="WTF5" s="397"/>
      <c r="WTG5" s="397"/>
      <c r="WTH5" s="397"/>
      <c r="WTI5" s="397"/>
      <c r="WTJ5" s="397"/>
      <c r="WTK5" s="397"/>
      <c r="WTL5" s="397"/>
      <c r="WTM5" s="397"/>
      <c r="WTN5" s="397"/>
      <c r="WTO5" s="397"/>
      <c r="WTP5" s="397"/>
      <c r="WTQ5" s="397"/>
      <c r="WTR5" s="397"/>
      <c r="WTS5" s="397"/>
      <c r="WTT5" s="397"/>
      <c r="WTU5" s="397"/>
      <c r="WTV5" s="397"/>
      <c r="WTW5" s="397"/>
      <c r="WTX5" s="397"/>
      <c r="WTY5" s="397"/>
      <c r="WTZ5" s="397"/>
      <c r="WUA5" s="397"/>
      <c r="WUB5" s="397"/>
      <c r="WUC5" s="397"/>
      <c r="WUD5" s="397"/>
      <c r="WUE5" s="397"/>
      <c r="WUF5" s="397"/>
      <c r="WUG5" s="397"/>
      <c r="WUH5" s="397"/>
      <c r="WUI5" s="397"/>
      <c r="WUJ5" s="397"/>
      <c r="WUK5" s="397"/>
      <c r="WUL5" s="397"/>
      <c r="WUM5" s="397"/>
      <c r="WUN5" s="397"/>
      <c r="WUO5" s="397"/>
      <c r="WUP5" s="397"/>
      <c r="WUQ5" s="397"/>
      <c r="WUR5" s="397"/>
      <c r="WUS5" s="397"/>
      <c r="WUT5" s="397"/>
      <c r="WUU5" s="397"/>
      <c r="WUV5" s="397"/>
      <c r="WUW5" s="397"/>
      <c r="WUX5" s="397"/>
      <c r="WUY5" s="397"/>
      <c r="WUZ5" s="397"/>
      <c r="WVA5" s="397"/>
      <c r="WVB5" s="397"/>
      <c r="WVC5" s="397"/>
      <c r="WVD5" s="397"/>
      <c r="WVE5" s="397"/>
      <c r="WVF5" s="397"/>
      <c r="WVG5" s="397"/>
      <c r="WVH5" s="397"/>
      <c r="WVI5" s="397"/>
      <c r="WVJ5" s="397"/>
      <c r="WVK5" s="397"/>
      <c r="WVL5" s="397"/>
      <c r="WVM5" s="397"/>
      <c r="WVN5" s="397"/>
      <c r="WVO5" s="397"/>
      <c r="WVP5" s="397"/>
      <c r="WVQ5" s="397"/>
      <c r="WVR5" s="397"/>
      <c r="WVS5" s="397"/>
      <c r="WVT5" s="397"/>
      <c r="WVU5" s="397"/>
      <c r="WVV5" s="397"/>
      <c r="WVW5" s="397"/>
      <c r="WVX5" s="397"/>
      <c r="WVY5" s="397"/>
      <c r="WVZ5" s="397"/>
      <c r="WWA5" s="397"/>
      <c r="WWB5" s="397"/>
      <c r="WWC5" s="397"/>
      <c r="WWD5" s="397"/>
      <c r="WWE5" s="397"/>
      <c r="WWF5" s="397"/>
      <c r="WWG5" s="397"/>
      <c r="WWH5" s="397"/>
      <c r="WWI5" s="397"/>
      <c r="WWJ5" s="397"/>
      <c r="WWK5" s="397"/>
      <c r="WWL5" s="397"/>
      <c r="WWM5" s="397"/>
      <c r="WWN5" s="397"/>
      <c r="WWO5" s="397"/>
      <c r="WWP5" s="397"/>
      <c r="WWQ5" s="397"/>
      <c r="WWR5" s="397"/>
      <c r="WWS5" s="397"/>
      <c r="WWT5" s="397"/>
      <c r="WWU5" s="397"/>
      <c r="WWV5" s="397"/>
      <c r="WWW5" s="397"/>
      <c r="WWX5" s="397"/>
      <c r="WWY5" s="397"/>
      <c r="WWZ5" s="397"/>
      <c r="WXA5" s="397"/>
      <c r="WXB5" s="397"/>
      <c r="WXC5" s="397"/>
      <c r="WXD5" s="397"/>
      <c r="WXE5" s="397"/>
      <c r="WXF5" s="397"/>
      <c r="WXG5" s="397"/>
      <c r="WXH5" s="397"/>
      <c r="WXI5" s="397"/>
      <c r="WXJ5" s="397"/>
      <c r="WXK5" s="397"/>
      <c r="WXL5" s="397"/>
      <c r="WXM5" s="397"/>
      <c r="WXN5" s="397"/>
      <c r="WXO5" s="397"/>
      <c r="WXP5" s="397"/>
      <c r="WXQ5" s="397"/>
      <c r="WXR5" s="397"/>
      <c r="WXS5" s="397"/>
      <c r="WXT5" s="397"/>
      <c r="WXU5" s="397"/>
      <c r="WXV5" s="397"/>
      <c r="WXW5" s="397"/>
      <c r="WXX5" s="397"/>
      <c r="WXY5" s="397"/>
      <c r="WXZ5" s="397"/>
      <c r="WYA5" s="397"/>
      <c r="WYB5" s="397"/>
      <c r="WYC5" s="397"/>
      <c r="WYD5" s="397"/>
      <c r="WYE5" s="397"/>
      <c r="WYF5" s="397"/>
      <c r="WYG5" s="397"/>
      <c r="WYH5" s="397"/>
      <c r="WYI5" s="397"/>
      <c r="WYJ5" s="397"/>
      <c r="WYK5" s="397"/>
      <c r="WYL5" s="397"/>
      <c r="WYM5" s="397"/>
      <c r="WYN5" s="397"/>
      <c r="WYO5" s="397"/>
      <c r="WYP5" s="397"/>
      <c r="WYQ5" s="397"/>
      <c r="WYR5" s="397"/>
      <c r="WYS5" s="397"/>
      <c r="WYT5" s="397"/>
      <c r="WYU5" s="397"/>
      <c r="WYV5" s="397"/>
      <c r="WYW5" s="397"/>
      <c r="WYX5" s="397"/>
      <c r="WYY5" s="397"/>
      <c r="WYZ5" s="397"/>
      <c r="WZA5" s="397"/>
      <c r="WZB5" s="397"/>
      <c r="WZC5" s="397"/>
      <c r="WZD5" s="397"/>
      <c r="WZE5" s="397"/>
      <c r="WZF5" s="397"/>
      <c r="WZG5" s="397"/>
      <c r="WZH5" s="397"/>
      <c r="WZI5" s="397"/>
      <c r="WZJ5" s="397"/>
      <c r="WZK5" s="397"/>
      <c r="WZL5" s="397"/>
      <c r="WZM5" s="397"/>
      <c r="WZN5" s="397"/>
      <c r="WZO5" s="397"/>
      <c r="WZP5" s="397"/>
      <c r="WZQ5" s="397"/>
      <c r="WZR5" s="397"/>
      <c r="WZS5" s="397"/>
      <c r="WZT5" s="397"/>
      <c r="WZU5" s="397"/>
      <c r="WZV5" s="397"/>
      <c r="WZW5" s="397"/>
      <c r="WZX5" s="397"/>
      <c r="WZY5" s="397"/>
      <c r="WZZ5" s="397"/>
      <c r="XAA5" s="397"/>
      <c r="XAB5" s="397"/>
      <c r="XAC5" s="397"/>
      <c r="XAD5" s="397"/>
      <c r="XAE5" s="397"/>
      <c r="XAF5" s="397"/>
      <c r="XAG5" s="397"/>
      <c r="XAH5" s="397"/>
      <c r="XAI5" s="397"/>
      <c r="XAJ5" s="397"/>
      <c r="XAK5" s="397"/>
      <c r="XAL5" s="397"/>
      <c r="XAM5" s="397"/>
      <c r="XAN5" s="397"/>
      <c r="XAO5" s="397"/>
      <c r="XAP5" s="397"/>
      <c r="XAQ5" s="397"/>
      <c r="XAR5" s="397"/>
      <c r="XAS5" s="397"/>
      <c r="XAT5" s="397"/>
      <c r="XAU5" s="397"/>
      <c r="XAV5" s="397"/>
      <c r="XAW5" s="397"/>
      <c r="XAX5" s="397"/>
      <c r="XAY5" s="397"/>
      <c r="XAZ5" s="397"/>
      <c r="XBA5" s="397"/>
      <c r="XBB5" s="397"/>
      <c r="XBC5" s="397"/>
      <c r="XBD5" s="397"/>
      <c r="XBE5" s="397"/>
      <c r="XBF5" s="397"/>
      <c r="XBG5" s="397"/>
      <c r="XBH5" s="397"/>
      <c r="XBI5" s="397"/>
      <c r="XBJ5" s="397"/>
      <c r="XBK5" s="397"/>
      <c r="XBL5" s="397"/>
      <c r="XBM5" s="397"/>
      <c r="XBN5" s="397"/>
      <c r="XBO5" s="397"/>
      <c r="XBP5" s="397"/>
      <c r="XBQ5" s="397"/>
      <c r="XBR5" s="397"/>
      <c r="XBS5" s="397"/>
      <c r="XBT5" s="397"/>
      <c r="XBU5" s="397"/>
      <c r="XBV5" s="397"/>
      <c r="XBW5" s="397"/>
      <c r="XBX5" s="397"/>
      <c r="XBY5" s="397"/>
      <c r="XBZ5" s="397"/>
      <c r="XCA5" s="397"/>
      <c r="XCB5" s="397"/>
      <c r="XCC5" s="397"/>
      <c r="XCD5" s="397"/>
      <c r="XCE5" s="397"/>
      <c r="XCF5" s="397"/>
      <c r="XCG5" s="397"/>
      <c r="XCH5" s="397"/>
      <c r="XCI5" s="397"/>
      <c r="XCJ5" s="397"/>
      <c r="XCK5" s="397"/>
      <c r="XCL5" s="397"/>
      <c r="XCM5" s="397"/>
      <c r="XCN5" s="397"/>
      <c r="XCO5" s="397"/>
      <c r="XCP5" s="397"/>
      <c r="XCQ5" s="397"/>
      <c r="XCR5" s="397"/>
      <c r="XCS5" s="397"/>
      <c r="XCT5" s="397"/>
      <c r="XCU5" s="397"/>
      <c r="XCV5" s="397"/>
      <c r="XCW5" s="397"/>
      <c r="XCX5" s="397"/>
      <c r="XCY5" s="397"/>
      <c r="XCZ5" s="397"/>
      <c r="XDA5" s="397"/>
      <c r="XDB5" s="397"/>
      <c r="XDC5" s="397"/>
      <c r="XDD5" s="397"/>
      <c r="XDE5" s="397"/>
      <c r="XDF5" s="397"/>
      <c r="XDG5" s="397"/>
      <c r="XDH5" s="397"/>
      <c r="XDI5" s="397"/>
      <c r="XDJ5" s="397"/>
      <c r="XDK5" s="397"/>
      <c r="XDL5" s="397"/>
      <c r="XDM5" s="397"/>
      <c r="XDN5" s="397"/>
      <c r="XDO5" s="397"/>
      <c r="XDP5" s="397"/>
      <c r="XDQ5" s="397"/>
      <c r="XDR5" s="397"/>
      <c r="XDS5" s="397"/>
      <c r="XDT5" s="397"/>
      <c r="XDU5" s="397"/>
      <c r="XDV5" s="397"/>
      <c r="XDW5" s="397"/>
      <c r="XDX5" s="397"/>
      <c r="XDY5" s="397"/>
      <c r="XDZ5" s="397"/>
      <c r="XEA5" s="397"/>
      <c r="XEB5" s="397"/>
      <c r="XEC5" s="397"/>
      <c r="XED5" s="397"/>
      <c r="XEE5" s="397"/>
      <c r="XEF5" s="397"/>
      <c r="XEG5" s="397"/>
      <c r="XEH5" s="397"/>
      <c r="XEI5" s="397"/>
      <c r="XEJ5" s="397"/>
      <c r="XEK5" s="397"/>
      <c r="XEL5" s="397"/>
      <c r="XEM5" s="397"/>
      <c r="XEN5" s="397"/>
      <c r="XEO5" s="397"/>
      <c r="XEP5" s="397"/>
      <c r="XEQ5" s="397"/>
      <c r="XER5" s="397"/>
      <c r="XES5" s="397"/>
      <c r="XET5" s="397"/>
      <c r="XEU5" s="397"/>
      <c r="XEV5" s="397"/>
      <c r="XEW5" s="397"/>
      <c r="XEX5" s="397"/>
      <c r="XEY5" s="397"/>
      <c r="XEZ5" s="397"/>
      <c r="XFA5" s="397"/>
      <c r="XFB5" s="397"/>
      <c r="XFC5" s="397"/>
      <c r="XFD5" s="397"/>
    </row>
    <row r="6" spans="1:16384" x14ac:dyDescent="0.25">
      <c r="D6" s="9"/>
      <c r="E6" s="2"/>
    </row>
    <row r="7" spans="1:16384" x14ac:dyDescent="0.25">
      <c r="A7" t="s">
        <v>131</v>
      </c>
      <c r="C7" s="399" t="s">
        <v>132</v>
      </c>
      <c r="D7" s="49" t="str">
        <f>HYPERLINK("E:\VEC\6 Level - Advanced Cert in Administration\6N4089 Spreadsheet Level 6\6N4089 Spreadsheets\Section 3 - Worksheet Features","Unit 3")</f>
        <v>Unit 3</v>
      </c>
      <c r="E7" s="2" t="s">
        <v>133</v>
      </c>
    </row>
    <row r="8" spans="1:16384" x14ac:dyDescent="0.25">
      <c r="C8" s="399"/>
      <c r="D8" s="6"/>
    </row>
    <row r="9" spans="1:16384" x14ac:dyDescent="0.25">
      <c r="A9" s="1"/>
      <c r="B9" s="1"/>
      <c r="C9" s="399"/>
      <c r="D9" s="50" t="str">
        <f>HYPERLINK("http://office.microsoft.com/en-ie/excel-help/hyperlink-function-HP010342583.aspx","More Information")</f>
        <v>More Information</v>
      </c>
      <c r="E9" t="s">
        <v>134</v>
      </c>
    </row>
    <row r="10" spans="1:16384" x14ac:dyDescent="0.25">
      <c r="A10" s="1"/>
      <c r="B10" s="1"/>
      <c r="C10" s="399"/>
      <c r="D10" s="6"/>
      <c r="E10" s="2"/>
    </row>
    <row r="11" spans="1:16384" x14ac:dyDescent="0.25">
      <c r="D11" s="6"/>
      <c r="E11" s="2"/>
    </row>
    <row r="12" spans="1:16384" x14ac:dyDescent="0.25">
      <c r="D12" s="7"/>
      <c r="E12" s="2"/>
    </row>
    <row r="13" spans="1:16384" x14ac:dyDescent="0.25">
      <c r="A13" s="51"/>
      <c r="C13" s="399" t="s">
        <v>136</v>
      </c>
      <c r="D13" s="50" t="s">
        <v>135</v>
      </c>
      <c r="E13" t="s">
        <v>139</v>
      </c>
    </row>
    <row r="14" spans="1:16384" x14ac:dyDescent="0.25">
      <c r="B14" s="1"/>
      <c r="C14" s="399"/>
      <c r="D14" s="6"/>
      <c r="E14" s="2"/>
    </row>
    <row r="15" spans="1:16384" x14ac:dyDescent="0.25">
      <c r="C15" s="399"/>
      <c r="D15" s="6"/>
      <c r="E15" s="2"/>
    </row>
    <row r="16" spans="1:16384" x14ac:dyDescent="0.25">
      <c r="A16" s="1"/>
      <c r="B16" s="1"/>
      <c r="C16" s="399"/>
      <c r="D16" s="6"/>
      <c r="E16" s="2"/>
    </row>
    <row r="17" spans="1:5" x14ac:dyDescent="0.25">
      <c r="D17" s="6"/>
      <c r="E17" s="2"/>
    </row>
    <row r="18" spans="1:5" x14ac:dyDescent="0.25">
      <c r="A18" t="s">
        <v>141</v>
      </c>
      <c r="C18" t="s">
        <v>138</v>
      </c>
      <c r="D18" s="6">
        <f>SUM('[1]Word Processing 6'!$G$6:$G$19)</f>
        <v>11</v>
      </c>
      <c r="E18" s="2" t="s">
        <v>137</v>
      </c>
    </row>
    <row r="19" spans="1:5" x14ac:dyDescent="0.25">
      <c r="B19" s="1"/>
      <c r="E19" s="2"/>
    </row>
    <row r="20" spans="1:5" x14ac:dyDescent="0.25">
      <c r="B20" s="1"/>
      <c r="C20" s="1"/>
    </row>
    <row r="21" spans="1:5" x14ac:dyDescent="0.25">
      <c r="B21" s="1"/>
    </row>
    <row r="22" spans="1:5" x14ac:dyDescent="0.25">
      <c r="B22" s="1"/>
      <c r="C22" s="51" t="s">
        <v>143</v>
      </c>
    </row>
    <row r="23" spans="1:5" x14ac:dyDescent="0.25">
      <c r="B23" s="1"/>
      <c r="C23" s="51" t="s">
        <v>142</v>
      </c>
    </row>
    <row r="27" spans="1:5" x14ac:dyDescent="0.25">
      <c r="C27" s="51"/>
    </row>
  </sheetData>
  <mergeCells count="8194">
    <mergeCell ref="Q5:R5"/>
    <mergeCell ref="S5:T5"/>
    <mergeCell ref="U5:V5"/>
    <mergeCell ref="W5:X5"/>
    <mergeCell ref="Y5:Z5"/>
    <mergeCell ref="G5:H5"/>
    <mergeCell ref="I5:J5"/>
    <mergeCell ref="K5:L5"/>
    <mergeCell ref="M5:N5"/>
    <mergeCell ref="O5:P5"/>
    <mergeCell ref="A5:B5"/>
    <mergeCell ref="C7:C10"/>
    <mergeCell ref="C13:C16"/>
    <mergeCell ref="C5:D5"/>
    <mergeCell ref="E5:F5"/>
    <mergeCell ref="BE5:BF5"/>
    <mergeCell ref="BG5:BH5"/>
    <mergeCell ref="BI5:BJ5"/>
    <mergeCell ref="BK5:BL5"/>
    <mergeCell ref="BM5:BN5"/>
    <mergeCell ref="AU5:AV5"/>
    <mergeCell ref="AW5:AX5"/>
    <mergeCell ref="AY5:AZ5"/>
    <mergeCell ref="BA5:BB5"/>
    <mergeCell ref="BC5:BD5"/>
    <mergeCell ref="AK5:AL5"/>
    <mergeCell ref="AM5:AN5"/>
    <mergeCell ref="AO5:AP5"/>
    <mergeCell ref="AQ5:AR5"/>
    <mergeCell ref="AS5:AT5"/>
    <mergeCell ref="AA5:AB5"/>
    <mergeCell ref="AC5:AD5"/>
    <mergeCell ref="AE5:AF5"/>
    <mergeCell ref="AG5:AH5"/>
    <mergeCell ref="AI5:AJ5"/>
    <mergeCell ref="CS5:CT5"/>
    <mergeCell ref="CU5:CV5"/>
    <mergeCell ref="CW5:CX5"/>
    <mergeCell ref="CY5:CZ5"/>
    <mergeCell ref="DA5:DB5"/>
    <mergeCell ref="CI5:CJ5"/>
    <mergeCell ref="CK5:CL5"/>
    <mergeCell ref="CM5:CN5"/>
    <mergeCell ref="CO5:CP5"/>
    <mergeCell ref="CQ5:CR5"/>
    <mergeCell ref="BY5:BZ5"/>
    <mergeCell ref="CA5:CB5"/>
    <mergeCell ref="CC5:CD5"/>
    <mergeCell ref="CE5:CF5"/>
    <mergeCell ref="CG5:CH5"/>
    <mergeCell ref="BO5:BP5"/>
    <mergeCell ref="BQ5:BR5"/>
    <mergeCell ref="BS5:BT5"/>
    <mergeCell ref="BU5:BV5"/>
    <mergeCell ref="BW5:BX5"/>
    <mergeCell ref="EG5:EH5"/>
    <mergeCell ref="EI5:EJ5"/>
    <mergeCell ref="EK5:EL5"/>
    <mergeCell ref="EM5:EN5"/>
    <mergeCell ref="EO5:EP5"/>
    <mergeCell ref="DW5:DX5"/>
    <mergeCell ref="DY5:DZ5"/>
    <mergeCell ref="EA5:EB5"/>
    <mergeCell ref="EC5:ED5"/>
    <mergeCell ref="EE5:EF5"/>
    <mergeCell ref="DM5:DN5"/>
    <mergeCell ref="DO5:DP5"/>
    <mergeCell ref="DQ5:DR5"/>
    <mergeCell ref="DS5:DT5"/>
    <mergeCell ref="DU5:DV5"/>
    <mergeCell ref="DC5:DD5"/>
    <mergeCell ref="DE5:DF5"/>
    <mergeCell ref="DG5:DH5"/>
    <mergeCell ref="DI5:DJ5"/>
    <mergeCell ref="DK5:DL5"/>
    <mergeCell ref="FU5:FV5"/>
    <mergeCell ref="FW5:FX5"/>
    <mergeCell ref="FY5:FZ5"/>
    <mergeCell ref="GA5:GB5"/>
    <mergeCell ref="GC5:GD5"/>
    <mergeCell ref="FK5:FL5"/>
    <mergeCell ref="FM5:FN5"/>
    <mergeCell ref="FO5:FP5"/>
    <mergeCell ref="FQ5:FR5"/>
    <mergeCell ref="FS5:FT5"/>
    <mergeCell ref="FA5:FB5"/>
    <mergeCell ref="FC5:FD5"/>
    <mergeCell ref="FE5:FF5"/>
    <mergeCell ref="FG5:FH5"/>
    <mergeCell ref="FI5:FJ5"/>
    <mergeCell ref="EQ5:ER5"/>
    <mergeCell ref="ES5:ET5"/>
    <mergeCell ref="EU5:EV5"/>
    <mergeCell ref="EW5:EX5"/>
    <mergeCell ref="EY5:EZ5"/>
    <mergeCell ref="HI5:HJ5"/>
    <mergeCell ref="HK5:HL5"/>
    <mergeCell ref="HM5:HN5"/>
    <mergeCell ref="HO5:HP5"/>
    <mergeCell ref="HQ5:HR5"/>
    <mergeCell ref="GY5:GZ5"/>
    <mergeCell ref="HA5:HB5"/>
    <mergeCell ref="HC5:HD5"/>
    <mergeCell ref="HE5:HF5"/>
    <mergeCell ref="HG5:HH5"/>
    <mergeCell ref="GO5:GP5"/>
    <mergeCell ref="GQ5:GR5"/>
    <mergeCell ref="GS5:GT5"/>
    <mergeCell ref="GU5:GV5"/>
    <mergeCell ref="GW5:GX5"/>
    <mergeCell ref="GE5:GF5"/>
    <mergeCell ref="GG5:GH5"/>
    <mergeCell ref="GI5:GJ5"/>
    <mergeCell ref="GK5:GL5"/>
    <mergeCell ref="GM5:GN5"/>
    <mergeCell ref="IW5:IX5"/>
    <mergeCell ref="IY5:IZ5"/>
    <mergeCell ref="JA5:JB5"/>
    <mergeCell ref="JC5:JD5"/>
    <mergeCell ref="JE5:JF5"/>
    <mergeCell ref="IM5:IN5"/>
    <mergeCell ref="IO5:IP5"/>
    <mergeCell ref="IQ5:IR5"/>
    <mergeCell ref="IS5:IT5"/>
    <mergeCell ref="IU5:IV5"/>
    <mergeCell ref="IC5:ID5"/>
    <mergeCell ref="IE5:IF5"/>
    <mergeCell ref="IG5:IH5"/>
    <mergeCell ref="II5:IJ5"/>
    <mergeCell ref="IK5:IL5"/>
    <mergeCell ref="HS5:HT5"/>
    <mergeCell ref="HU5:HV5"/>
    <mergeCell ref="HW5:HX5"/>
    <mergeCell ref="HY5:HZ5"/>
    <mergeCell ref="IA5:IB5"/>
    <mergeCell ref="KK5:KL5"/>
    <mergeCell ref="KM5:KN5"/>
    <mergeCell ref="KO5:KP5"/>
    <mergeCell ref="KQ5:KR5"/>
    <mergeCell ref="KS5:KT5"/>
    <mergeCell ref="KA5:KB5"/>
    <mergeCell ref="KC5:KD5"/>
    <mergeCell ref="KE5:KF5"/>
    <mergeCell ref="KG5:KH5"/>
    <mergeCell ref="KI5:KJ5"/>
    <mergeCell ref="JQ5:JR5"/>
    <mergeCell ref="JS5:JT5"/>
    <mergeCell ref="JU5:JV5"/>
    <mergeCell ref="JW5:JX5"/>
    <mergeCell ref="JY5:JZ5"/>
    <mergeCell ref="JG5:JH5"/>
    <mergeCell ref="JI5:JJ5"/>
    <mergeCell ref="JK5:JL5"/>
    <mergeCell ref="JM5:JN5"/>
    <mergeCell ref="JO5:JP5"/>
    <mergeCell ref="LY5:LZ5"/>
    <mergeCell ref="MA5:MB5"/>
    <mergeCell ref="MC5:MD5"/>
    <mergeCell ref="ME5:MF5"/>
    <mergeCell ref="MG5:MH5"/>
    <mergeCell ref="LO5:LP5"/>
    <mergeCell ref="LQ5:LR5"/>
    <mergeCell ref="LS5:LT5"/>
    <mergeCell ref="LU5:LV5"/>
    <mergeCell ref="LW5:LX5"/>
    <mergeCell ref="LE5:LF5"/>
    <mergeCell ref="LG5:LH5"/>
    <mergeCell ref="LI5:LJ5"/>
    <mergeCell ref="LK5:LL5"/>
    <mergeCell ref="LM5:LN5"/>
    <mergeCell ref="KU5:KV5"/>
    <mergeCell ref="KW5:KX5"/>
    <mergeCell ref="KY5:KZ5"/>
    <mergeCell ref="LA5:LB5"/>
    <mergeCell ref="LC5:LD5"/>
    <mergeCell ref="NM5:NN5"/>
    <mergeCell ref="NO5:NP5"/>
    <mergeCell ref="NQ5:NR5"/>
    <mergeCell ref="NS5:NT5"/>
    <mergeCell ref="NU5:NV5"/>
    <mergeCell ref="NC5:ND5"/>
    <mergeCell ref="NE5:NF5"/>
    <mergeCell ref="NG5:NH5"/>
    <mergeCell ref="NI5:NJ5"/>
    <mergeCell ref="NK5:NL5"/>
    <mergeCell ref="MS5:MT5"/>
    <mergeCell ref="MU5:MV5"/>
    <mergeCell ref="MW5:MX5"/>
    <mergeCell ref="MY5:MZ5"/>
    <mergeCell ref="NA5:NB5"/>
    <mergeCell ref="MI5:MJ5"/>
    <mergeCell ref="MK5:ML5"/>
    <mergeCell ref="MM5:MN5"/>
    <mergeCell ref="MO5:MP5"/>
    <mergeCell ref="MQ5:MR5"/>
    <mergeCell ref="PA5:PB5"/>
    <mergeCell ref="PC5:PD5"/>
    <mergeCell ref="PE5:PF5"/>
    <mergeCell ref="PG5:PH5"/>
    <mergeCell ref="PI5:PJ5"/>
    <mergeCell ref="OQ5:OR5"/>
    <mergeCell ref="OS5:OT5"/>
    <mergeCell ref="OU5:OV5"/>
    <mergeCell ref="OW5:OX5"/>
    <mergeCell ref="OY5:OZ5"/>
    <mergeCell ref="OG5:OH5"/>
    <mergeCell ref="OI5:OJ5"/>
    <mergeCell ref="OK5:OL5"/>
    <mergeCell ref="OM5:ON5"/>
    <mergeCell ref="OO5:OP5"/>
    <mergeCell ref="NW5:NX5"/>
    <mergeCell ref="NY5:NZ5"/>
    <mergeCell ref="OA5:OB5"/>
    <mergeCell ref="OC5:OD5"/>
    <mergeCell ref="OE5:OF5"/>
    <mergeCell ref="QO5:QP5"/>
    <mergeCell ref="QQ5:QR5"/>
    <mergeCell ref="QS5:QT5"/>
    <mergeCell ref="QU5:QV5"/>
    <mergeCell ref="QW5:QX5"/>
    <mergeCell ref="QE5:QF5"/>
    <mergeCell ref="QG5:QH5"/>
    <mergeCell ref="QI5:QJ5"/>
    <mergeCell ref="QK5:QL5"/>
    <mergeCell ref="QM5:QN5"/>
    <mergeCell ref="PU5:PV5"/>
    <mergeCell ref="PW5:PX5"/>
    <mergeCell ref="PY5:PZ5"/>
    <mergeCell ref="QA5:QB5"/>
    <mergeCell ref="QC5:QD5"/>
    <mergeCell ref="PK5:PL5"/>
    <mergeCell ref="PM5:PN5"/>
    <mergeCell ref="PO5:PP5"/>
    <mergeCell ref="PQ5:PR5"/>
    <mergeCell ref="PS5:PT5"/>
    <mergeCell ref="SC5:SD5"/>
    <mergeCell ref="SE5:SF5"/>
    <mergeCell ref="SG5:SH5"/>
    <mergeCell ref="SI5:SJ5"/>
    <mergeCell ref="SK5:SL5"/>
    <mergeCell ref="RS5:RT5"/>
    <mergeCell ref="RU5:RV5"/>
    <mergeCell ref="RW5:RX5"/>
    <mergeCell ref="RY5:RZ5"/>
    <mergeCell ref="SA5:SB5"/>
    <mergeCell ref="RI5:RJ5"/>
    <mergeCell ref="RK5:RL5"/>
    <mergeCell ref="RM5:RN5"/>
    <mergeCell ref="RO5:RP5"/>
    <mergeCell ref="RQ5:RR5"/>
    <mergeCell ref="QY5:QZ5"/>
    <mergeCell ref="RA5:RB5"/>
    <mergeCell ref="RC5:RD5"/>
    <mergeCell ref="RE5:RF5"/>
    <mergeCell ref="RG5:RH5"/>
    <mergeCell ref="TQ5:TR5"/>
    <mergeCell ref="TS5:TT5"/>
    <mergeCell ref="TU5:TV5"/>
    <mergeCell ref="TW5:TX5"/>
    <mergeCell ref="TY5:TZ5"/>
    <mergeCell ref="TG5:TH5"/>
    <mergeCell ref="TI5:TJ5"/>
    <mergeCell ref="TK5:TL5"/>
    <mergeCell ref="TM5:TN5"/>
    <mergeCell ref="TO5:TP5"/>
    <mergeCell ref="SW5:SX5"/>
    <mergeCell ref="SY5:SZ5"/>
    <mergeCell ref="TA5:TB5"/>
    <mergeCell ref="TC5:TD5"/>
    <mergeCell ref="TE5:TF5"/>
    <mergeCell ref="SM5:SN5"/>
    <mergeCell ref="SO5:SP5"/>
    <mergeCell ref="SQ5:SR5"/>
    <mergeCell ref="SS5:ST5"/>
    <mergeCell ref="SU5:SV5"/>
    <mergeCell ref="VE5:VF5"/>
    <mergeCell ref="VG5:VH5"/>
    <mergeCell ref="VI5:VJ5"/>
    <mergeCell ref="VK5:VL5"/>
    <mergeCell ref="VM5:VN5"/>
    <mergeCell ref="UU5:UV5"/>
    <mergeCell ref="UW5:UX5"/>
    <mergeCell ref="UY5:UZ5"/>
    <mergeCell ref="VA5:VB5"/>
    <mergeCell ref="VC5:VD5"/>
    <mergeCell ref="UK5:UL5"/>
    <mergeCell ref="UM5:UN5"/>
    <mergeCell ref="UO5:UP5"/>
    <mergeCell ref="UQ5:UR5"/>
    <mergeCell ref="US5:UT5"/>
    <mergeCell ref="UA5:UB5"/>
    <mergeCell ref="UC5:UD5"/>
    <mergeCell ref="UE5:UF5"/>
    <mergeCell ref="UG5:UH5"/>
    <mergeCell ref="UI5:UJ5"/>
    <mergeCell ref="WS5:WT5"/>
    <mergeCell ref="WU5:WV5"/>
    <mergeCell ref="WW5:WX5"/>
    <mergeCell ref="WY5:WZ5"/>
    <mergeCell ref="XA5:XB5"/>
    <mergeCell ref="WI5:WJ5"/>
    <mergeCell ref="WK5:WL5"/>
    <mergeCell ref="WM5:WN5"/>
    <mergeCell ref="WO5:WP5"/>
    <mergeCell ref="WQ5:WR5"/>
    <mergeCell ref="VY5:VZ5"/>
    <mergeCell ref="WA5:WB5"/>
    <mergeCell ref="WC5:WD5"/>
    <mergeCell ref="WE5:WF5"/>
    <mergeCell ref="WG5:WH5"/>
    <mergeCell ref="VO5:VP5"/>
    <mergeCell ref="VQ5:VR5"/>
    <mergeCell ref="VS5:VT5"/>
    <mergeCell ref="VU5:VV5"/>
    <mergeCell ref="VW5:VX5"/>
    <mergeCell ref="YG5:YH5"/>
    <mergeCell ref="YI5:YJ5"/>
    <mergeCell ref="YK5:YL5"/>
    <mergeCell ref="YM5:YN5"/>
    <mergeCell ref="YO5:YP5"/>
    <mergeCell ref="XW5:XX5"/>
    <mergeCell ref="XY5:XZ5"/>
    <mergeCell ref="YA5:YB5"/>
    <mergeCell ref="YC5:YD5"/>
    <mergeCell ref="YE5:YF5"/>
    <mergeCell ref="XM5:XN5"/>
    <mergeCell ref="XO5:XP5"/>
    <mergeCell ref="XQ5:XR5"/>
    <mergeCell ref="XS5:XT5"/>
    <mergeCell ref="XU5:XV5"/>
    <mergeCell ref="XC5:XD5"/>
    <mergeCell ref="XE5:XF5"/>
    <mergeCell ref="XG5:XH5"/>
    <mergeCell ref="XI5:XJ5"/>
    <mergeCell ref="XK5:XL5"/>
    <mergeCell ref="ZU5:ZV5"/>
    <mergeCell ref="ZW5:ZX5"/>
    <mergeCell ref="ZY5:ZZ5"/>
    <mergeCell ref="AAA5:AAB5"/>
    <mergeCell ref="AAC5:AAD5"/>
    <mergeCell ref="ZK5:ZL5"/>
    <mergeCell ref="ZM5:ZN5"/>
    <mergeCell ref="ZO5:ZP5"/>
    <mergeCell ref="ZQ5:ZR5"/>
    <mergeCell ref="ZS5:ZT5"/>
    <mergeCell ref="ZA5:ZB5"/>
    <mergeCell ref="ZC5:ZD5"/>
    <mergeCell ref="ZE5:ZF5"/>
    <mergeCell ref="ZG5:ZH5"/>
    <mergeCell ref="ZI5:ZJ5"/>
    <mergeCell ref="YQ5:YR5"/>
    <mergeCell ref="YS5:YT5"/>
    <mergeCell ref="YU5:YV5"/>
    <mergeCell ref="YW5:YX5"/>
    <mergeCell ref="YY5:YZ5"/>
    <mergeCell ref="ABI5:ABJ5"/>
    <mergeCell ref="ABK5:ABL5"/>
    <mergeCell ref="ABM5:ABN5"/>
    <mergeCell ref="ABO5:ABP5"/>
    <mergeCell ref="ABQ5:ABR5"/>
    <mergeCell ref="AAY5:AAZ5"/>
    <mergeCell ref="ABA5:ABB5"/>
    <mergeCell ref="ABC5:ABD5"/>
    <mergeCell ref="ABE5:ABF5"/>
    <mergeCell ref="ABG5:ABH5"/>
    <mergeCell ref="AAO5:AAP5"/>
    <mergeCell ref="AAQ5:AAR5"/>
    <mergeCell ref="AAS5:AAT5"/>
    <mergeCell ref="AAU5:AAV5"/>
    <mergeCell ref="AAW5:AAX5"/>
    <mergeCell ref="AAE5:AAF5"/>
    <mergeCell ref="AAG5:AAH5"/>
    <mergeCell ref="AAI5:AAJ5"/>
    <mergeCell ref="AAK5:AAL5"/>
    <mergeCell ref="AAM5:AAN5"/>
    <mergeCell ref="ACW5:ACX5"/>
    <mergeCell ref="ACY5:ACZ5"/>
    <mergeCell ref="ADA5:ADB5"/>
    <mergeCell ref="ADC5:ADD5"/>
    <mergeCell ref="ADE5:ADF5"/>
    <mergeCell ref="ACM5:ACN5"/>
    <mergeCell ref="ACO5:ACP5"/>
    <mergeCell ref="ACQ5:ACR5"/>
    <mergeCell ref="ACS5:ACT5"/>
    <mergeCell ref="ACU5:ACV5"/>
    <mergeCell ref="ACC5:ACD5"/>
    <mergeCell ref="ACE5:ACF5"/>
    <mergeCell ref="ACG5:ACH5"/>
    <mergeCell ref="ACI5:ACJ5"/>
    <mergeCell ref="ACK5:ACL5"/>
    <mergeCell ref="ABS5:ABT5"/>
    <mergeCell ref="ABU5:ABV5"/>
    <mergeCell ref="ABW5:ABX5"/>
    <mergeCell ref="ABY5:ABZ5"/>
    <mergeCell ref="ACA5:ACB5"/>
    <mergeCell ref="AEK5:AEL5"/>
    <mergeCell ref="AEM5:AEN5"/>
    <mergeCell ref="AEO5:AEP5"/>
    <mergeCell ref="AEQ5:AER5"/>
    <mergeCell ref="AES5:AET5"/>
    <mergeCell ref="AEA5:AEB5"/>
    <mergeCell ref="AEC5:AED5"/>
    <mergeCell ref="AEE5:AEF5"/>
    <mergeCell ref="AEG5:AEH5"/>
    <mergeCell ref="AEI5:AEJ5"/>
    <mergeCell ref="ADQ5:ADR5"/>
    <mergeCell ref="ADS5:ADT5"/>
    <mergeCell ref="ADU5:ADV5"/>
    <mergeCell ref="ADW5:ADX5"/>
    <mergeCell ref="ADY5:ADZ5"/>
    <mergeCell ref="ADG5:ADH5"/>
    <mergeCell ref="ADI5:ADJ5"/>
    <mergeCell ref="ADK5:ADL5"/>
    <mergeCell ref="ADM5:ADN5"/>
    <mergeCell ref="ADO5:ADP5"/>
    <mergeCell ref="AFY5:AFZ5"/>
    <mergeCell ref="AGA5:AGB5"/>
    <mergeCell ref="AGC5:AGD5"/>
    <mergeCell ref="AGE5:AGF5"/>
    <mergeCell ref="AGG5:AGH5"/>
    <mergeCell ref="AFO5:AFP5"/>
    <mergeCell ref="AFQ5:AFR5"/>
    <mergeCell ref="AFS5:AFT5"/>
    <mergeCell ref="AFU5:AFV5"/>
    <mergeCell ref="AFW5:AFX5"/>
    <mergeCell ref="AFE5:AFF5"/>
    <mergeCell ref="AFG5:AFH5"/>
    <mergeCell ref="AFI5:AFJ5"/>
    <mergeCell ref="AFK5:AFL5"/>
    <mergeCell ref="AFM5:AFN5"/>
    <mergeCell ref="AEU5:AEV5"/>
    <mergeCell ref="AEW5:AEX5"/>
    <mergeCell ref="AEY5:AEZ5"/>
    <mergeCell ref="AFA5:AFB5"/>
    <mergeCell ref="AFC5:AFD5"/>
    <mergeCell ref="AHM5:AHN5"/>
    <mergeCell ref="AHO5:AHP5"/>
    <mergeCell ref="AHQ5:AHR5"/>
    <mergeCell ref="AHS5:AHT5"/>
    <mergeCell ref="AHU5:AHV5"/>
    <mergeCell ref="AHC5:AHD5"/>
    <mergeCell ref="AHE5:AHF5"/>
    <mergeCell ref="AHG5:AHH5"/>
    <mergeCell ref="AHI5:AHJ5"/>
    <mergeCell ref="AHK5:AHL5"/>
    <mergeCell ref="AGS5:AGT5"/>
    <mergeCell ref="AGU5:AGV5"/>
    <mergeCell ref="AGW5:AGX5"/>
    <mergeCell ref="AGY5:AGZ5"/>
    <mergeCell ref="AHA5:AHB5"/>
    <mergeCell ref="AGI5:AGJ5"/>
    <mergeCell ref="AGK5:AGL5"/>
    <mergeCell ref="AGM5:AGN5"/>
    <mergeCell ref="AGO5:AGP5"/>
    <mergeCell ref="AGQ5:AGR5"/>
    <mergeCell ref="AJA5:AJB5"/>
    <mergeCell ref="AJC5:AJD5"/>
    <mergeCell ref="AJE5:AJF5"/>
    <mergeCell ref="AJG5:AJH5"/>
    <mergeCell ref="AJI5:AJJ5"/>
    <mergeCell ref="AIQ5:AIR5"/>
    <mergeCell ref="AIS5:AIT5"/>
    <mergeCell ref="AIU5:AIV5"/>
    <mergeCell ref="AIW5:AIX5"/>
    <mergeCell ref="AIY5:AIZ5"/>
    <mergeCell ref="AIG5:AIH5"/>
    <mergeCell ref="AII5:AIJ5"/>
    <mergeCell ref="AIK5:AIL5"/>
    <mergeCell ref="AIM5:AIN5"/>
    <mergeCell ref="AIO5:AIP5"/>
    <mergeCell ref="AHW5:AHX5"/>
    <mergeCell ref="AHY5:AHZ5"/>
    <mergeCell ref="AIA5:AIB5"/>
    <mergeCell ref="AIC5:AID5"/>
    <mergeCell ref="AIE5:AIF5"/>
    <mergeCell ref="AKO5:AKP5"/>
    <mergeCell ref="AKQ5:AKR5"/>
    <mergeCell ref="AKS5:AKT5"/>
    <mergeCell ref="AKU5:AKV5"/>
    <mergeCell ref="AKW5:AKX5"/>
    <mergeCell ref="AKE5:AKF5"/>
    <mergeCell ref="AKG5:AKH5"/>
    <mergeCell ref="AKI5:AKJ5"/>
    <mergeCell ref="AKK5:AKL5"/>
    <mergeCell ref="AKM5:AKN5"/>
    <mergeCell ref="AJU5:AJV5"/>
    <mergeCell ref="AJW5:AJX5"/>
    <mergeCell ref="AJY5:AJZ5"/>
    <mergeCell ref="AKA5:AKB5"/>
    <mergeCell ref="AKC5:AKD5"/>
    <mergeCell ref="AJK5:AJL5"/>
    <mergeCell ref="AJM5:AJN5"/>
    <mergeCell ref="AJO5:AJP5"/>
    <mergeCell ref="AJQ5:AJR5"/>
    <mergeCell ref="AJS5:AJT5"/>
    <mergeCell ref="AMC5:AMD5"/>
    <mergeCell ref="AME5:AMF5"/>
    <mergeCell ref="AMG5:AMH5"/>
    <mergeCell ref="AMI5:AMJ5"/>
    <mergeCell ref="AMK5:AML5"/>
    <mergeCell ref="ALS5:ALT5"/>
    <mergeCell ref="ALU5:ALV5"/>
    <mergeCell ref="ALW5:ALX5"/>
    <mergeCell ref="ALY5:ALZ5"/>
    <mergeCell ref="AMA5:AMB5"/>
    <mergeCell ref="ALI5:ALJ5"/>
    <mergeCell ref="ALK5:ALL5"/>
    <mergeCell ref="ALM5:ALN5"/>
    <mergeCell ref="ALO5:ALP5"/>
    <mergeCell ref="ALQ5:ALR5"/>
    <mergeCell ref="AKY5:AKZ5"/>
    <mergeCell ref="ALA5:ALB5"/>
    <mergeCell ref="ALC5:ALD5"/>
    <mergeCell ref="ALE5:ALF5"/>
    <mergeCell ref="ALG5:ALH5"/>
    <mergeCell ref="ANQ5:ANR5"/>
    <mergeCell ref="ANS5:ANT5"/>
    <mergeCell ref="ANU5:ANV5"/>
    <mergeCell ref="ANW5:ANX5"/>
    <mergeCell ref="ANY5:ANZ5"/>
    <mergeCell ref="ANG5:ANH5"/>
    <mergeCell ref="ANI5:ANJ5"/>
    <mergeCell ref="ANK5:ANL5"/>
    <mergeCell ref="ANM5:ANN5"/>
    <mergeCell ref="ANO5:ANP5"/>
    <mergeCell ref="AMW5:AMX5"/>
    <mergeCell ref="AMY5:AMZ5"/>
    <mergeCell ref="ANA5:ANB5"/>
    <mergeCell ref="ANC5:AND5"/>
    <mergeCell ref="ANE5:ANF5"/>
    <mergeCell ref="AMM5:AMN5"/>
    <mergeCell ref="AMO5:AMP5"/>
    <mergeCell ref="AMQ5:AMR5"/>
    <mergeCell ref="AMS5:AMT5"/>
    <mergeCell ref="AMU5:AMV5"/>
    <mergeCell ref="APE5:APF5"/>
    <mergeCell ref="APG5:APH5"/>
    <mergeCell ref="API5:APJ5"/>
    <mergeCell ref="APK5:APL5"/>
    <mergeCell ref="APM5:APN5"/>
    <mergeCell ref="AOU5:AOV5"/>
    <mergeCell ref="AOW5:AOX5"/>
    <mergeCell ref="AOY5:AOZ5"/>
    <mergeCell ref="APA5:APB5"/>
    <mergeCell ref="APC5:APD5"/>
    <mergeCell ref="AOK5:AOL5"/>
    <mergeCell ref="AOM5:AON5"/>
    <mergeCell ref="AOO5:AOP5"/>
    <mergeCell ref="AOQ5:AOR5"/>
    <mergeCell ref="AOS5:AOT5"/>
    <mergeCell ref="AOA5:AOB5"/>
    <mergeCell ref="AOC5:AOD5"/>
    <mergeCell ref="AOE5:AOF5"/>
    <mergeCell ref="AOG5:AOH5"/>
    <mergeCell ref="AOI5:AOJ5"/>
    <mergeCell ref="AQS5:AQT5"/>
    <mergeCell ref="AQU5:AQV5"/>
    <mergeCell ref="AQW5:AQX5"/>
    <mergeCell ref="AQY5:AQZ5"/>
    <mergeCell ref="ARA5:ARB5"/>
    <mergeCell ref="AQI5:AQJ5"/>
    <mergeCell ref="AQK5:AQL5"/>
    <mergeCell ref="AQM5:AQN5"/>
    <mergeCell ref="AQO5:AQP5"/>
    <mergeCell ref="AQQ5:AQR5"/>
    <mergeCell ref="APY5:APZ5"/>
    <mergeCell ref="AQA5:AQB5"/>
    <mergeCell ref="AQC5:AQD5"/>
    <mergeCell ref="AQE5:AQF5"/>
    <mergeCell ref="AQG5:AQH5"/>
    <mergeCell ref="APO5:APP5"/>
    <mergeCell ref="APQ5:APR5"/>
    <mergeCell ref="APS5:APT5"/>
    <mergeCell ref="APU5:APV5"/>
    <mergeCell ref="APW5:APX5"/>
    <mergeCell ref="ASG5:ASH5"/>
    <mergeCell ref="ASI5:ASJ5"/>
    <mergeCell ref="ASK5:ASL5"/>
    <mergeCell ref="ASM5:ASN5"/>
    <mergeCell ref="ASO5:ASP5"/>
    <mergeCell ref="ARW5:ARX5"/>
    <mergeCell ref="ARY5:ARZ5"/>
    <mergeCell ref="ASA5:ASB5"/>
    <mergeCell ref="ASC5:ASD5"/>
    <mergeCell ref="ASE5:ASF5"/>
    <mergeCell ref="ARM5:ARN5"/>
    <mergeCell ref="ARO5:ARP5"/>
    <mergeCell ref="ARQ5:ARR5"/>
    <mergeCell ref="ARS5:ART5"/>
    <mergeCell ref="ARU5:ARV5"/>
    <mergeCell ref="ARC5:ARD5"/>
    <mergeCell ref="ARE5:ARF5"/>
    <mergeCell ref="ARG5:ARH5"/>
    <mergeCell ref="ARI5:ARJ5"/>
    <mergeCell ref="ARK5:ARL5"/>
    <mergeCell ref="ATU5:ATV5"/>
    <mergeCell ref="ATW5:ATX5"/>
    <mergeCell ref="ATY5:ATZ5"/>
    <mergeCell ref="AUA5:AUB5"/>
    <mergeCell ref="AUC5:AUD5"/>
    <mergeCell ref="ATK5:ATL5"/>
    <mergeCell ref="ATM5:ATN5"/>
    <mergeCell ref="ATO5:ATP5"/>
    <mergeCell ref="ATQ5:ATR5"/>
    <mergeCell ref="ATS5:ATT5"/>
    <mergeCell ref="ATA5:ATB5"/>
    <mergeCell ref="ATC5:ATD5"/>
    <mergeCell ref="ATE5:ATF5"/>
    <mergeCell ref="ATG5:ATH5"/>
    <mergeCell ref="ATI5:ATJ5"/>
    <mergeCell ref="ASQ5:ASR5"/>
    <mergeCell ref="ASS5:AST5"/>
    <mergeCell ref="ASU5:ASV5"/>
    <mergeCell ref="ASW5:ASX5"/>
    <mergeCell ref="ASY5:ASZ5"/>
    <mergeCell ref="AVI5:AVJ5"/>
    <mergeCell ref="AVK5:AVL5"/>
    <mergeCell ref="AVM5:AVN5"/>
    <mergeCell ref="AVO5:AVP5"/>
    <mergeCell ref="AVQ5:AVR5"/>
    <mergeCell ref="AUY5:AUZ5"/>
    <mergeCell ref="AVA5:AVB5"/>
    <mergeCell ref="AVC5:AVD5"/>
    <mergeCell ref="AVE5:AVF5"/>
    <mergeCell ref="AVG5:AVH5"/>
    <mergeCell ref="AUO5:AUP5"/>
    <mergeCell ref="AUQ5:AUR5"/>
    <mergeCell ref="AUS5:AUT5"/>
    <mergeCell ref="AUU5:AUV5"/>
    <mergeCell ref="AUW5:AUX5"/>
    <mergeCell ref="AUE5:AUF5"/>
    <mergeCell ref="AUG5:AUH5"/>
    <mergeCell ref="AUI5:AUJ5"/>
    <mergeCell ref="AUK5:AUL5"/>
    <mergeCell ref="AUM5:AUN5"/>
    <mergeCell ref="AWW5:AWX5"/>
    <mergeCell ref="AWY5:AWZ5"/>
    <mergeCell ref="AXA5:AXB5"/>
    <mergeCell ref="AXC5:AXD5"/>
    <mergeCell ref="AXE5:AXF5"/>
    <mergeCell ref="AWM5:AWN5"/>
    <mergeCell ref="AWO5:AWP5"/>
    <mergeCell ref="AWQ5:AWR5"/>
    <mergeCell ref="AWS5:AWT5"/>
    <mergeCell ref="AWU5:AWV5"/>
    <mergeCell ref="AWC5:AWD5"/>
    <mergeCell ref="AWE5:AWF5"/>
    <mergeCell ref="AWG5:AWH5"/>
    <mergeCell ref="AWI5:AWJ5"/>
    <mergeCell ref="AWK5:AWL5"/>
    <mergeCell ref="AVS5:AVT5"/>
    <mergeCell ref="AVU5:AVV5"/>
    <mergeCell ref="AVW5:AVX5"/>
    <mergeCell ref="AVY5:AVZ5"/>
    <mergeCell ref="AWA5:AWB5"/>
    <mergeCell ref="AYK5:AYL5"/>
    <mergeCell ref="AYM5:AYN5"/>
    <mergeCell ref="AYO5:AYP5"/>
    <mergeCell ref="AYQ5:AYR5"/>
    <mergeCell ref="AYS5:AYT5"/>
    <mergeCell ref="AYA5:AYB5"/>
    <mergeCell ref="AYC5:AYD5"/>
    <mergeCell ref="AYE5:AYF5"/>
    <mergeCell ref="AYG5:AYH5"/>
    <mergeCell ref="AYI5:AYJ5"/>
    <mergeCell ref="AXQ5:AXR5"/>
    <mergeCell ref="AXS5:AXT5"/>
    <mergeCell ref="AXU5:AXV5"/>
    <mergeCell ref="AXW5:AXX5"/>
    <mergeCell ref="AXY5:AXZ5"/>
    <mergeCell ref="AXG5:AXH5"/>
    <mergeCell ref="AXI5:AXJ5"/>
    <mergeCell ref="AXK5:AXL5"/>
    <mergeCell ref="AXM5:AXN5"/>
    <mergeCell ref="AXO5:AXP5"/>
    <mergeCell ref="AZY5:AZZ5"/>
    <mergeCell ref="BAA5:BAB5"/>
    <mergeCell ref="BAC5:BAD5"/>
    <mergeCell ref="BAE5:BAF5"/>
    <mergeCell ref="BAG5:BAH5"/>
    <mergeCell ref="AZO5:AZP5"/>
    <mergeCell ref="AZQ5:AZR5"/>
    <mergeCell ref="AZS5:AZT5"/>
    <mergeCell ref="AZU5:AZV5"/>
    <mergeCell ref="AZW5:AZX5"/>
    <mergeCell ref="AZE5:AZF5"/>
    <mergeCell ref="AZG5:AZH5"/>
    <mergeCell ref="AZI5:AZJ5"/>
    <mergeCell ref="AZK5:AZL5"/>
    <mergeCell ref="AZM5:AZN5"/>
    <mergeCell ref="AYU5:AYV5"/>
    <mergeCell ref="AYW5:AYX5"/>
    <mergeCell ref="AYY5:AYZ5"/>
    <mergeCell ref="AZA5:AZB5"/>
    <mergeCell ref="AZC5:AZD5"/>
    <mergeCell ref="BBM5:BBN5"/>
    <mergeCell ref="BBO5:BBP5"/>
    <mergeCell ref="BBQ5:BBR5"/>
    <mergeCell ref="BBS5:BBT5"/>
    <mergeCell ref="BBU5:BBV5"/>
    <mergeCell ref="BBC5:BBD5"/>
    <mergeCell ref="BBE5:BBF5"/>
    <mergeCell ref="BBG5:BBH5"/>
    <mergeCell ref="BBI5:BBJ5"/>
    <mergeCell ref="BBK5:BBL5"/>
    <mergeCell ref="BAS5:BAT5"/>
    <mergeCell ref="BAU5:BAV5"/>
    <mergeCell ref="BAW5:BAX5"/>
    <mergeCell ref="BAY5:BAZ5"/>
    <mergeCell ref="BBA5:BBB5"/>
    <mergeCell ref="BAI5:BAJ5"/>
    <mergeCell ref="BAK5:BAL5"/>
    <mergeCell ref="BAM5:BAN5"/>
    <mergeCell ref="BAO5:BAP5"/>
    <mergeCell ref="BAQ5:BAR5"/>
    <mergeCell ref="BDA5:BDB5"/>
    <mergeCell ref="BDC5:BDD5"/>
    <mergeCell ref="BDE5:BDF5"/>
    <mergeCell ref="BDG5:BDH5"/>
    <mergeCell ref="BDI5:BDJ5"/>
    <mergeCell ref="BCQ5:BCR5"/>
    <mergeCell ref="BCS5:BCT5"/>
    <mergeCell ref="BCU5:BCV5"/>
    <mergeCell ref="BCW5:BCX5"/>
    <mergeCell ref="BCY5:BCZ5"/>
    <mergeCell ref="BCG5:BCH5"/>
    <mergeCell ref="BCI5:BCJ5"/>
    <mergeCell ref="BCK5:BCL5"/>
    <mergeCell ref="BCM5:BCN5"/>
    <mergeCell ref="BCO5:BCP5"/>
    <mergeCell ref="BBW5:BBX5"/>
    <mergeCell ref="BBY5:BBZ5"/>
    <mergeCell ref="BCA5:BCB5"/>
    <mergeCell ref="BCC5:BCD5"/>
    <mergeCell ref="BCE5:BCF5"/>
    <mergeCell ref="BEO5:BEP5"/>
    <mergeCell ref="BEQ5:BER5"/>
    <mergeCell ref="BES5:BET5"/>
    <mergeCell ref="BEU5:BEV5"/>
    <mergeCell ref="BEW5:BEX5"/>
    <mergeCell ref="BEE5:BEF5"/>
    <mergeCell ref="BEG5:BEH5"/>
    <mergeCell ref="BEI5:BEJ5"/>
    <mergeCell ref="BEK5:BEL5"/>
    <mergeCell ref="BEM5:BEN5"/>
    <mergeCell ref="BDU5:BDV5"/>
    <mergeCell ref="BDW5:BDX5"/>
    <mergeCell ref="BDY5:BDZ5"/>
    <mergeCell ref="BEA5:BEB5"/>
    <mergeCell ref="BEC5:BED5"/>
    <mergeCell ref="BDK5:BDL5"/>
    <mergeCell ref="BDM5:BDN5"/>
    <mergeCell ref="BDO5:BDP5"/>
    <mergeCell ref="BDQ5:BDR5"/>
    <mergeCell ref="BDS5:BDT5"/>
    <mergeCell ref="BGC5:BGD5"/>
    <mergeCell ref="BGE5:BGF5"/>
    <mergeCell ref="BGG5:BGH5"/>
    <mergeCell ref="BGI5:BGJ5"/>
    <mergeCell ref="BGK5:BGL5"/>
    <mergeCell ref="BFS5:BFT5"/>
    <mergeCell ref="BFU5:BFV5"/>
    <mergeCell ref="BFW5:BFX5"/>
    <mergeCell ref="BFY5:BFZ5"/>
    <mergeCell ref="BGA5:BGB5"/>
    <mergeCell ref="BFI5:BFJ5"/>
    <mergeCell ref="BFK5:BFL5"/>
    <mergeCell ref="BFM5:BFN5"/>
    <mergeCell ref="BFO5:BFP5"/>
    <mergeCell ref="BFQ5:BFR5"/>
    <mergeCell ref="BEY5:BEZ5"/>
    <mergeCell ref="BFA5:BFB5"/>
    <mergeCell ref="BFC5:BFD5"/>
    <mergeCell ref="BFE5:BFF5"/>
    <mergeCell ref="BFG5:BFH5"/>
    <mergeCell ref="BHQ5:BHR5"/>
    <mergeCell ref="BHS5:BHT5"/>
    <mergeCell ref="BHU5:BHV5"/>
    <mergeCell ref="BHW5:BHX5"/>
    <mergeCell ref="BHY5:BHZ5"/>
    <mergeCell ref="BHG5:BHH5"/>
    <mergeCell ref="BHI5:BHJ5"/>
    <mergeCell ref="BHK5:BHL5"/>
    <mergeCell ref="BHM5:BHN5"/>
    <mergeCell ref="BHO5:BHP5"/>
    <mergeCell ref="BGW5:BGX5"/>
    <mergeCell ref="BGY5:BGZ5"/>
    <mergeCell ref="BHA5:BHB5"/>
    <mergeCell ref="BHC5:BHD5"/>
    <mergeCell ref="BHE5:BHF5"/>
    <mergeCell ref="BGM5:BGN5"/>
    <mergeCell ref="BGO5:BGP5"/>
    <mergeCell ref="BGQ5:BGR5"/>
    <mergeCell ref="BGS5:BGT5"/>
    <mergeCell ref="BGU5:BGV5"/>
    <mergeCell ref="BJE5:BJF5"/>
    <mergeCell ref="BJG5:BJH5"/>
    <mergeCell ref="BJI5:BJJ5"/>
    <mergeCell ref="BJK5:BJL5"/>
    <mergeCell ref="BJM5:BJN5"/>
    <mergeCell ref="BIU5:BIV5"/>
    <mergeCell ref="BIW5:BIX5"/>
    <mergeCell ref="BIY5:BIZ5"/>
    <mergeCell ref="BJA5:BJB5"/>
    <mergeCell ref="BJC5:BJD5"/>
    <mergeCell ref="BIK5:BIL5"/>
    <mergeCell ref="BIM5:BIN5"/>
    <mergeCell ref="BIO5:BIP5"/>
    <mergeCell ref="BIQ5:BIR5"/>
    <mergeCell ref="BIS5:BIT5"/>
    <mergeCell ref="BIA5:BIB5"/>
    <mergeCell ref="BIC5:BID5"/>
    <mergeCell ref="BIE5:BIF5"/>
    <mergeCell ref="BIG5:BIH5"/>
    <mergeCell ref="BII5:BIJ5"/>
    <mergeCell ref="BKS5:BKT5"/>
    <mergeCell ref="BKU5:BKV5"/>
    <mergeCell ref="BKW5:BKX5"/>
    <mergeCell ref="BKY5:BKZ5"/>
    <mergeCell ref="BLA5:BLB5"/>
    <mergeCell ref="BKI5:BKJ5"/>
    <mergeCell ref="BKK5:BKL5"/>
    <mergeCell ref="BKM5:BKN5"/>
    <mergeCell ref="BKO5:BKP5"/>
    <mergeCell ref="BKQ5:BKR5"/>
    <mergeCell ref="BJY5:BJZ5"/>
    <mergeCell ref="BKA5:BKB5"/>
    <mergeCell ref="BKC5:BKD5"/>
    <mergeCell ref="BKE5:BKF5"/>
    <mergeCell ref="BKG5:BKH5"/>
    <mergeCell ref="BJO5:BJP5"/>
    <mergeCell ref="BJQ5:BJR5"/>
    <mergeCell ref="BJS5:BJT5"/>
    <mergeCell ref="BJU5:BJV5"/>
    <mergeCell ref="BJW5:BJX5"/>
    <mergeCell ref="BMG5:BMH5"/>
    <mergeCell ref="BMI5:BMJ5"/>
    <mergeCell ref="BMK5:BML5"/>
    <mergeCell ref="BMM5:BMN5"/>
    <mergeCell ref="BMO5:BMP5"/>
    <mergeCell ref="BLW5:BLX5"/>
    <mergeCell ref="BLY5:BLZ5"/>
    <mergeCell ref="BMA5:BMB5"/>
    <mergeCell ref="BMC5:BMD5"/>
    <mergeCell ref="BME5:BMF5"/>
    <mergeCell ref="BLM5:BLN5"/>
    <mergeCell ref="BLO5:BLP5"/>
    <mergeCell ref="BLQ5:BLR5"/>
    <mergeCell ref="BLS5:BLT5"/>
    <mergeCell ref="BLU5:BLV5"/>
    <mergeCell ref="BLC5:BLD5"/>
    <mergeCell ref="BLE5:BLF5"/>
    <mergeCell ref="BLG5:BLH5"/>
    <mergeCell ref="BLI5:BLJ5"/>
    <mergeCell ref="BLK5:BLL5"/>
    <mergeCell ref="BNU5:BNV5"/>
    <mergeCell ref="BNW5:BNX5"/>
    <mergeCell ref="BNY5:BNZ5"/>
    <mergeCell ref="BOA5:BOB5"/>
    <mergeCell ref="BOC5:BOD5"/>
    <mergeCell ref="BNK5:BNL5"/>
    <mergeCell ref="BNM5:BNN5"/>
    <mergeCell ref="BNO5:BNP5"/>
    <mergeCell ref="BNQ5:BNR5"/>
    <mergeCell ref="BNS5:BNT5"/>
    <mergeCell ref="BNA5:BNB5"/>
    <mergeCell ref="BNC5:BND5"/>
    <mergeCell ref="BNE5:BNF5"/>
    <mergeCell ref="BNG5:BNH5"/>
    <mergeCell ref="BNI5:BNJ5"/>
    <mergeCell ref="BMQ5:BMR5"/>
    <mergeCell ref="BMS5:BMT5"/>
    <mergeCell ref="BMU5:BMV5"/>
    <mergeCell ref="BMW5:BMX5"/>
    <mergeCell ref="BMY5:BMZ5"/>
    <mergeCell ref="BPI5:BPJ5"/>
    <mergeCell ref="BPK5:BPL5"/>
    <mergeCell ref="BPM5:BPN5"/>
    <mergeCell ref="BPO5:BPP5"/>
    <mergeCell ref="BPQ5:BPR5"/>
    <mergeCell ref="BOY5:BOZ5"/>
    <mergeCell ref="BPA5:BPB5"/>
    <mergeCell ref="BPC5:BPD5"/>
    <mergeCell ref="BPE5:BPF5"/>
    <mergeCell ref="BPG5:BPH5"/>
    <mergeCell ref="BOO5:BOP5"/>
    <mergeCell ref="BOQ5:BOR5"/>
    <mergeCell ref="BOS5:BOT5"/>
    <mergeCell ref="BOU5:BOV5"/>
    <mergeCell ref="BOW5:BOX5"/>
    <mergeCell ref="BOE5:BOF5"/>
    <mergeCell ref="BOG5:BOH5"/>
    <mergeCell ref="BOI5:BOJ5"/>
    <mergeCell ref="BOK5:BOL5"/>
    <mergeCell ref="BOM5:BON5"/>
    <mergeCell ref="BQW5:BQX5"/>
    <mergeCell ref="BQY5:BQZ5"/>
    <mergeCell ref="BRA5:BRB5"/>
    <mergeCell ref="BRC5:BRD5"/>
    <mergeCell ref="BRE5:BRF5"/>
    <mergeCell ref="BQM5:BQN5"/>
    <mergeCell ref="BQO5:BQP5"/>
    <mergeCell ref="BQQ5:BQR5"/>
    <mergeCell ref="BQS5:BQT5"/>
    <mergeCell ref="BQU5:BQV5"/>
    <mergeCell ref="BQC5:BQD5"/>
    <mergeCell ref="BQE5:BQF5"/>
    <mergeCell ref="BQG5:BQH5"/>
    <mergeCell ref="BQI5:BQJ5"/>
    <mergeCell ref="BQK5:BQL5"/>
    <mergeCell ref="BPS5:BPT5"/>
    <mergeCell ref="BPU5:BPV5"/>
    <mergeCell ref="BPW5:BPX5"/>
    <mergeCell ref="BPY5:BPZ5"/>
    <mergeCell ref="BQA5:BQB5"/>
    <mergeCell ref="BSK5:BSL5"/>
    <mergeCell ref="BSM5:BSN5"/>
    <mergeCell ref="BSO5:BSP5"/>
    <mergeCell ref="BSQ5:BSR5"/>
    <mergeCell ref="BSS5:BST5"/>
    <mergeCell ref="BSA5:BSB5"/>
    <mergeCell ref="BSC5:BSD5"/>
    <mergeCell ref="BSE5:BSF5"/>
    <mergeCell ref="BSG5:BSH5"/>
    <mergeCell ref="BSI5:BSJ5"/>
    <mergeCell ref="BRQ5:BRR5"/>
    <mergeCell ref="BRS5:BRT5"/>
    <mergeCell ref="BRU5:BRV5"/>
    <mergeCell ref="BRW5:BRX5"/>
    <mergeCell ref="BRY5:BRZ5"/>
    <mergeCell ref="BRG5:BRH5"/>
    <mergeCell ref="BRI5:BRJ5"/>
    <mergeCell ref="BRK5:BRL5"/>
    <mergeCell ref="BRM5:BRN5"/>
    <mergeCell ref="BRO5:BRP5"/>
    <mergeCell ref="BTY5:BTZ5"/>
    <mergeCell ref="BUA5:BUB5"/>
    <mergeCell ref="BUC5:BUD5"/>
    <mergeCell ref="BUE5:BUF5"/>
    <mergeCell ref="BUG5:BUH5"/>
    <mergeCell ref="BTO5:BTP5"/>
    <mergeCell ref="BTQ5:BTR5"/>
    <mergeCell ref="BTS5:BTT5"/>
    <mergeCell ref="BTU5:BTV5"/>
    <mergeCell ref="BTW5:BTX5"/>
    <mergeCell ref="BTE5:BTF5"/>
    <mergeCell ref="BTG5:BTH5"/>
    <mergeCell ref="BTI5:BTJ5"/>
    <mergeCell ref="BTK5:BTL5"/>
    <mergeCell ref="BTM5:BTN5"/>
    <mergeCell ref="BSU5:BSV5"/>
    <mergeCell ref="BSW5:BSX5"/>
    <mergeCell ref="BSY5:BSZ5"/>
    <mergeCell ref="BTA5:BTB5"/>
    <mergeCell ref="BTC5:BTD5"/>
    <mergeCell ref="BVM5:BVN5"/>
    <mergeCell ref="BVO5:BVP5"/>
    <mergeCell ref="BVQ5:BVR5"/>
    <mergeCell ref="BVS5:BVT5"/>
    <mergeCell ref="BVU5:BVV5"/>
    <mergeCell ref="BVC5:BVD5"/>
    <mergeCell ref="BVE5:BVF5"/>
    <mergeCell ref="BVG5:BVH5"/>
    <mergeCell ref="BVI5:BVJ5"/>
    <mergeCell ref="BVK5:BVL5"/>
    <mergeCell ref="BUS5:BUT5"/>
    <mergeCell ref="BUU5:BUV5"/>
    <mergeCell ref="BUW5:BUX5"/>
    <mergeCell ref="BUY5:BUZ5"/>
    <mergeCell ref="BVA5:BVB5"/>
    <mergeCell ref="BUI5:BUJ5"/>
    <mergeCell ref="BUK5:BUL5"/>
    <mergeCell ref="BUM5:BUN5"/>
    <mergeCell ref="BUO5:BUP5"/>
    <mergeCell ref="BUQ5:BUR5"/>
    <mergeCell ref="BXA5:BXB5"/>
    <mergeCell ref="BXC5:BXD5"/>
    <mergeCell ref="BXE5:BXF5"/>
    <mergeCell ref="BXG5:BXH5"/>
    <mergeCell ref="BXI5:BXJ5"/>
    <mergeCell ref="BWQ5:BWR5"/>
    <mergeCell ref="BWS5:BWT5"/>
    <mergeCell ref="BWU5:BWV5"/>
    <mergeCell ref="BWW5:BWX5"/>
    <mergeCell ref="BWY5:BWZ5"/>
    <mergeCell ref="BWG5:BWH5"/>
    <mergeCell ref="BWI5:BWJ5"/>
    <mergeCell ref="BWK5:BWL5"/>
    <mergeCell ref="BWM5:BWN5"/>
    <mergeCell ref="BWO5:BWP5"/>
    <mergeCell ref="BVW5:BVX5"/>
    <mergeCell ref="BVY5:BVZ5"/>
    <mergeCell ref="BWA5:BWB5"/>
    <mergeCell ref="BWC5:BWD5"/>
    <mergeCell ref="BWE5:BWF5"/>
    <mergeCell ref="BYO5:BYP5"/>
    <mergeCell ref="BYQ5:BYR5"/>
    <mergeCell ref="BYS5:BYT5"/>
    <mergeCell ref="BYU5:BYV5"/>
    <mergeCell ref="BYW5:BYX5"/>
    <mergeCell ref="BYE5:BYF5"/>
    <mergeCell ref="BYG5:BYH5"/>
    <mergeCell ref="BYI5:BYJ5"/>
    <mergeCell ref="BYK5:BYL5"/>
    <mergeCell ref="BYM5:BYN5"/>
    <mergeCell ref="BXU5:BXV5"/>
    <mergeCell ref="BXW5:BXX5"/>
    <mergeCell ref="BXY5:BXZ5"/>
    <mergeCell ref="BYA5:BYB5"/>
    <mergeCell ref="BYC5:BYD5"/>
    <mergeCell ref="BXK5:BXL5"/>
    <mergeCell ref="BXM5:BXN5"/>
    <mergeCell ref="BXO5:BXP5"/>
    <mergeCell ref="BXQ5:BXR5"/>
    <mergeCell ref="BXS5:BXT5"/>
    <mergeCell ref="CAC5:CAD5"/>
    <mergeCell ref="CAE5:CAF5"/>
    <mergeCell ref="CAG5:CAH5"/>
    <mergeCell ref="CAI5:CAJ5"/>
    <mergeCell ref="CAK5:CAL5"/>
    <mergeCell ref="BZS5:BZT5"/>
    <mergeCell ref="BZU5:BZV5"/>
    <mergeCell ref="BZW5:BZX5"/>
    <mergeCell ref="BZY5:BZZ5"/>
    <mergeCell ref="CAA5:CAB5"/>
    <mergeCell ref="BZI5:BZJ5"/>
    <mergeCell ref="BZK5:BZL5"/>
    <mergeCell ref="BZM5:BZN5"/>
    <mergeCell ref="BZO5:BZP5"/>
    <mergeCell ref="BZQ5:BZR5"/>
    <mergeCell ref="BYY5:BYZ5"/>
    <mergeCell ref="BZA5:BZB5"/>
    <mergeCell ref="BZC5:BZD5"/>
    <mergeCell ref="BZE5:BZF5"/>
    <mergeCell ref="BZG5:BZH5"/>
    <mergeCell ref="CBQ5:CBR5"/>
    <mergeCell ref="CBS5:CBT5"/>
    <mergeCell ref="CBU5:CBV5"/>
    <mergeCell ref="CBW5:CBX5"/>
    <mergeCell ref="CBY5:CBZ5"/>
    <mergeCell ref="CBG5:CBH5"/>
    <mergeCell ref="CBI5:CBJ5"/>
    <mergeCell ref="CBK5:CBL5"/>
    <mergeCell ref="CBM5:CBN5"/>
    <mergeCell ref="CBO5:CBP5"/>
    <mergeCell ref="CAW5:CAX5"/>
    <mergeCell ref="CAY5:CAZ5"/>
    <mergeCell ref="CBA5:CBB5"/>
    <mergeCell ref="CBC5:CBD5"/>
    <mergeCell ref="CBE5:CBF5"/>
    <mergeCell ref="CAM5:CAN5"/>
    <mergeCell ref="CAO5:CAP5"/>
    <mergeCell ref="CAQ5:CAR5"/>
    <mergeCell ref="CAS5:CAT5"/>
    <mergeCell ref="CAU5:CAV5"/>
    <mergeCell ref="CDE5:CDF5"/>
    <mergeCell ref="CDG5:CDH5"/>
    <mergeCell ref="CDI5:CDJ5"/>
    <mergeCell ref="CDK5:CDL5"/>
    <mergeCell ref="CDM5:CDN5"/>
    <mergeCell ref="CCU5:CCV5"/>
    <mergeCell ref="CCW5:CCX5"/>
    <mergeCell ref="CCY5:CCZ5"/>
    <mergeCell ref="CDA5:CDB5"/>
    <mergeCell ref="CDC5:CDD5"/>
    <mergeCell ref="CCK5:CCL5"/>
    <mergeCell ref="CCM5:CCN5"/>
    <mergeCell ref="CCO5:CCP5"/>
    <mergeCell ref="CCQ5:CCR5"/>
    <mergeCell ref="CCS5:CCT5"/>
    <mergeCell ref="CCA5:CCB5"/>
    <mergeCell ref="CCC5:CCD5"/>
    <mergeCell ref="CCE5:CCF5"/>
    <mergeCell ref="CCG5:CCH5"/>
    <mergeCell ref="CCI5:CCJ5"/>
    <mergeCell ref="CES5:CET5"/>
    <mergeCell ref="CEU5:CEV5"/>
    <mergeCell ref="CEW5:CEX5"/>
    <mergeCell ref="CEY5:CEZ5"/>
    <mergeCell ref="CFA5:CFB5"/>
    <mergeCell ref="CEI5:CEJ5"/>
    <mergeCell ref="CEK5:CEL5"/>
    <mergeCell ref="CEM5:CEN5"/>
    <mergeCell ref="CEO5:CEP5"/>
    <mergeCell ref="CEQ5:CER5"/>
    <mergeCell ref="CDY5:CDZ5"/>
    <mergeCell ref="CEA5:CEB5"/>
    <mergeCell ref="CEC5:CED5"/>
    <mergeCell ref="CEE5:CEF5"/>
    <mergeCell ref="CEG5:CEH5"/>
    <mergeCell ref="CDO5:CDP5"/>
    <mergeCell ref="CDQ5:CDR5"/>
    <mergeCell ref="CDS5:CDT5"/>
    <mergeCell ref="CDU5:CDV5"/>
    <mergeCell ref="CDW5:CDX5"/>
    <mergeCell ref="CGG5:CGH5"/>
    <mergeCell ref="CGI5:CGJ5"/>
    <mergeCell ref="CGK5:CGL5"/>
    <mergeCell ref="CGM5:CGN5"/>
    <mergeCell ref="CGO5:CGP5"/>
    <mergeCell ref="CFW5:CFX5"/>
    <mergeCell ref="CFY5:CFZ5"/>
    <mergeCell ref="CGA5:CGB5"/>
    <mergeCell ref="CGC5:CGD5"/>
    <mergeCell ref="CGE5:CGF5"/>
    <mergeCell ref="CFM5:CFN5"/>
    <mergeCell ref="CFO5:CFP5"/>
    <mergeCell ref="CFQ5:CFR5"/>
    <mergeCell ref="CFS5:CFT5"/>
    <mergeCell ref="CFU5:CFV5"/>
    <mergeCell ref="CFC5:CFD5"/>
    <mergeCell ref="CFE5:CFF5"/>
    <mergeCell ref="CFG5:CFH5"/>
    <mergeCell ref="CFI5:CFJ5"/>
    <mergeCell ref="CFK5:CFL5"/>
    <mergeCell ref="CHU5:CHV5"/>
    <mergeCell ref="CHW5:CHX5"/>
    <mergeCell ref="CHY5:CHZ5"/>
    <mergeCell ref="CIA5:CIB5"/>
    <mergeCell ref="CIC5:CID5"/>
    <mergeCell ref="CHK5:CHL5"/>
    <mergeCell ref="CHM5:CHN5"/>
    <mergeCell ref="CHO5:CHP5"/>
    <mergeCell ref="CHQ5:CHR5"/>
    <mergeCell ref="CHS5:CHT5"/>
    <mergeCell ref="CHA5:CHB5"/>
    <mergeCell ref="CHC5:CHD5"/>
    <mergeCell ref="CHE5:CHF5"/>
    <mergeCell ref="CHG5:CHH5"/>
    <mergeCell ref="CHI5:CHJ5"/>
    <mergeCell ref="CGQ5:CGR5"/>
    <mergeCell ref="CGS5:CGT5"/>
    <mergeCell ref="CGU5:CGV5"/>
    <mergeCell ref="CGW5:CGX5"/>
    <mergeCell ref="CGY5:CGZ5"/>
    <mergeCell ref="CJI5:CJJ5"/>
    <mergeCell ref="CJK5:CJL5"/>
    <mergeCell ref="CJM5:CJN5"/>
    <mergeCell ref="CJO5:CJP5"/>
    <mergeCell ref="CJQ5:CJR5"/>
    <mergeCell ref="CIY5:CIZ5"/>
    <mergeCell ref="CJA5:CJB5"/>
    <mergeCell ref="CJC5:CJD5"/>
    <mergeCell ref="CJE5:CJF5"/>
    <mergeCell ref="CJG5:CJH5"/>
    <mergeCell ref="CIO5:CIP5"/>
    <mergeCell ref="CIQ5:CIR5"/>
    <mergeCell ref="CIS5:CIT5"/>
    <mergeCell ref="CIU5:CIV5"/>
    <mergeCell ref="CIW5:CIX5"/>
    <mergeCell ref="CIE5:CIF5"/>
    <mergeCell ref="CIG5:CIH5"/>
    <mergeCell ref="CII5:CIJ5"/>
    <mergeCell ref="CIK5:CIL5"/>
    <mergeCell ref="CIM5:CIN5"/>
    <mergeCell ref="CKW5:CKX5"/>
    <mergeCell ref="CKY5:CKZ5"/>
    <mergeCell ref="CLA5:CLB5"/>
    <mergeCell ref="CLC5:CLD5"/>
    <mergeCell ref="CLE5:CLF5"/>
    <mergeCell ref="CKM5:CKN5"/>
    <mergeCell ref="CKO5:CKP5"/>
    <mergeCell ref="CKQ5:CKR5"/>
    <mergeCell ref="CKS5:CKT5"/>
    <mergeCell ref="CKU5:CKV5"/>
    <mergeCell ref="CKC5:CKD5"/>
    <mergeCell ref="CKE5:CKF5"/>
    <mergeCell ref="CKG5:CKH5"/>
    <mergeCell ref="CKI5:CKJ5"/>
    <mergeCell ref="CKK5:CKL5"/>
    <mergeCell ref="CJS5:CJT5"/>
    <mergeCell ref="CJU5:CJV5"/>
    <mergeCell ref="CJW5:CJX5"/>
    <mergeCell ref="CJY5:CJZ5"/>
    <mergeCell ref="CKA5:CKB5"/>
    <mergeCell ref="CMK5:CML5"/>
    <mergeCell ref="CMM5:CMN5"/>
    <mergeCell ref="CMO5:CMP5"/>
    <mergeCell ref="CMQ5:CMR5"/>
    <mergeCell ref="CMS5:CMT5"/>
    <mergeCell ref="CMA5:CMB5"/>
    <mergeCell ref="CMC5:CMD5"/>
    <mergeCell ref="CME5:CMF5"/>
    <mergeCell ref="CMG5:CMH5"/>
    <mergeCell ref="CMI5:CMJ5"/>
    <mergeCell ref="CLQ5:CLR5"/>
    <mergeCell ref="CLS5:CLT5"/>
    <mergeCell ref="CLU5:CLV5"/>
    <mergeCell ref="CLW5:CLX5"/>
    <mergeCell ref="CLY5:CLZ5"/>
    <mergeCell ref="CLG5:CLH5"/>
    <mergeCell ref="CLI5:CLJ5"/>
    <mergeCell ref="CLK5:CLL5"/>
    <mergeCell ref="CLM5:CLN5"/>
    <mergeCell ref="CLO5:CLP5"/>
    <mergeCell ref="CNY5:CNZ5"/>
    <mergeCell ref="COA5:COB5"/>
    <mergeCell ref="COC5:COD5"/>
    <mergeCell ref="COE5:COF5"/>
    <mergeCell ref="COG5:COH5"/>
    <mergeCell ref="CNO5:CNP5"/>
    <mergeCell ref="CNQ5:CNR5"/>
    <mergeCell ref="CNS5:CNT5"/>
    <mergeCell ref="CNU5:CNV5"/>
    <mergeCell ref="CNW5:CNX5"/>
    <mergeCell ref="CNE5:CNF5"/>
    <mergeCell ref="CNG5:CNH5"/>
    <mergeCell ref="CNI5:CNJ5"/>
    <mergeCell ref="CNK5:CNL5"/>
    <mergeCell ref="CNM5:CNN5"/>
    <mergeCell ref="CMU5:CMV5"/>
    <mergeCell ref="CMW5:CMX5"/>
    <mergeCell ref="CMY5:CMZ5"/>
    <mergeCell ref="CNA5:CNB5"/>
    <mergeCell ref="CNC5:CND5"/>
    <mergeCell ref="CPM5:CPN5"/>
    <mergeCell ref="CPO5:CPP5"/>
    <mergeCell ref="CPQ5:CPR5"/>
    <mergeCell ref="CPS5:CPT5"/>
    <mergeCell ref="CPU5:CPV5"/>
    <mergeCell ref="CPC5:CPD5"/>
    <mergeCell ref="CPE5:CPF5"/>
    <mergeCell ref="CPG5:CPH5"/>
    <mergeCell ref="CPI5:CPJ5"/>
    <mergeCell ref="CPK5:CPL5"/>
    <mergeCell ref="COS5:COT5"/>
    <mergeCell ref="COU5:COV5"/>
    <mergeCell ref="COW5:COX5"/>
    <mergeCell ref="COY5:COZ5"/>
    <mergeCell ref="CPA5:CPB5"/>
    <mergeCell ref="COI5:COJ5"/>
    <mergeCell ref="COK5:COL5"/>
    <mergeCell ref="COM5:CON5"/>
    <mergeCell ref="COO5:COP5"/>
    <mergeCell ref="COQ5:COR5"/>
    <mergeCell ref="CRA5:CRB5"/>
    <mergeCell ref="CRC5:CRD5"/>
    <mergeCell ref="CRE5:CRF5"/>
    <mergeCell ref="CRG5:CRH5"/>
    <mergeCell ref="CRI5:CRJ5"/>
    <mergeCell ref="CQQ5:CQR5"/>
    <mergeCell ref="CQS5:CQT5"/>
    <mergeCell ref="CQU5:CQV5"/>
    <mergeCell ref="CQW5:CQX5"/>
    <mergeCell ref="CQY5:CQZ5"/>
    <mergeCell ref="CQG5:CQH5"/>
    <mergeCell ref="CQI5:CQJ5"/>
    <mergeCell ref="CQK5:CQL5"/>
    <mergeCell ref="CQM5:CQN5"/>
    <mergeCell ref="CQO5:CQP5"/>
    <mergeCell ref="CPW5:CPX5"/>
    <mergeCell ref="CPY5:CPZ5"/>
    <mergeCell ref="CQA5:CQB5"/>
    <mergeCell ref="CQC5:CQD5"/>
    <mergeCell ref="CQE5:CQF5"/>
    <mergeCell ref="CSO5:CSP5"/>
    <mergeCell ref="CSQ5:CSR5"/>
    <mergeCell ref="CSS5:CST5"/>
    <mergeCell ref="CSU5:CSV5"/>
    <mergeCell ref="CSW5:CSX5"/>
    <mergeCell ref="CSE5:CSF5"/>
    <mergeCell ref="CSG5:CSH5"/>
    <mergeCell ref="CSI5:CSJ5"/>
    <mergeCell ref="CSK5:CSL5"/>
    <mergeCell ref="CSM5:CSN5"/>
    <mergeCell ref="CRU5:CRV5"/>
    <mergeCell ref="CRW5:CRX5"/>
    <mergeCell ref="CRY5:CRZ5"/>
    <mergeCell ref="CSA5:CSB5"/>
    <mergeCell ref="CSC5:CSD5"/>
    <mergeCell ref="CRK5:CRL5"/>
    <mergeCell ref="CRM5:CRN5"/>
    <mergeCell ref="CRO5:CRP5"/>
    <mergeCell ref="CRQ5:CRR5"/>
    <mergeCell ref="CRS5:CRT5"/>
    <mergeCell ref="CUC5:CUD5"/>
    <mergeCell ref="CUE5:CUF5"/>
    <mergeCell ref="CUG5:CUH5"/>
    <mergeCell ref="CUI5:CUJ5"/>
    <mergeCell ref="CUK5:CUL5"/>
    <mergeCell ref="CTS5:CTT5"/>
    <mergeCell ref="CTU5:CTV5"/>
    <mergeCell ref="CTW5:CTX5"/>
    <mergeCell ref="CTY5:CTZ5"/>
    <mergeCell ref="CUA5:CUB5"/>
    <mergeCell ref="CTI5:CTJ5"/>
    <mergeCell ref="CTK5:CTL5"/>
    <mergeCell ref="CTM5:CTN5"/>
    <mergeCell ref="CTO5:CTP5"/>
    <mergeCell ref="CTQ5:CTR5"/>
    <mergeCell ref="CSY5:CSZ5"/>
    <mergeCell ref="CTA5:CTB5"/>
    <mergeCell ref="CTC5:CTD5"/>
    <mergeCell ref="CTE5:CTF5"/>
    <mergeCell ref="CTG5:CTH5"/>
    <mergeCell ref="CVQ5:CVR5"/>
    <mergeCell ref="CVS5:CVT5"/>
    <mergeCell ref="CVU5:CVV5"/>
    <mergeCell ref="CVW5:CVX5"/>
    <mergeCell ref="CVY5:CVZ5"/>
    <mergeCell ref="CVG5:CVH5"/>
    <mergeCell ref="CVI5:CVJ5"/>
    <mergeCell ref="CVK5:CVL5"/>
    <mergeCell ref="CVM5:CVN5"/>
    <mergeCell ref="CVO5:CVP5"/>
    <mergeCell ref="CUW5:CUX5"/>
    <mergeCell ref="CUY5:CUZ5"/>
    <mergeCell ref="CVA5:CVB5"/>
    <mergeCell ref="CVC5:CVD5"/>
    <mergeCell ref="CVE5:CVF5"/>
    <mergeCell ref="CUM5:CUN5"/>
    <mergeCell ref="CUO5:CUP5"/>
    <mergeCell ref="CUQ5:CUR5"/>
    <mergeCell ref="CUS5:CUT5"/>
    <mergeCell ref="CUU5:CUV5"/>
    <mergeCell ref="CXE5:CXF5"/>
    <mergeCell ref="CXG5:CXH5"/>
    <mergeCell ref="CXI5:CXJ5"/>
    <mergeCell ref="CXK5:CXL5"/>
    <mergeCell ref="CXM5:CXN5"/>
    <mergeCell ref="CWU5:CWV5"/>
    <mergeCell ref="CWW5:CWX5"/>
    <mergeCell ref="CWY5:CWZ5"/>
    <mergeCell ref="CXA5:CXB5"/>
    <mergeCell ref="CXC5:CXD5"/>
    <mergeCell ref="CWK5:CWL5"/>
    <mergeCell ref="CWM5:CWN5"/>
    <mergeCell ref="CWO5:CWP5"/>
    <mergeCell ref="CWQ5:CWR5"/>
    <mergeCell ref="CWS5:CWT5"/>
    <mergeCell ref="CWA5:CWB5"/>
    <mergeCell ref="CWC5:CWD5"/>
    <mergeCell ref="CWE5:CWF5"/>
    <mergeCell ref="CWG5:CWH5"/>
    <mergeCell ref="CWI5:CWJ5"/>
    <mergeCell ref="CYS5:CYT5"/>
    <mergeCell ref="CYU5:CYV5"/>
    <mergeCell ref="CYW5:CYX5"/>
    <mergeCell ref="CYY5:CYZ5"/>
    <mergeCell ref="CZA5:CZB5"/>
    <mergeCell ref="CYI5:CYJ5"/>
    <mergeCell ref="CYK5:CYL5"/>
    <mergeCell ref="CYM5:CYN5"/>
    <mergeCell ref="CYO5:CYP5"/>
    <mergeCell ref="CYQ5:CYR5"/>
    <mergeCell ref="CXY5:CXZ5"/>
    <mergeCell ref="CYA5:CYB5"/>
    <mergeCell ref="CYC5:CYD5"/>
    <mergeCell ref="CYE5:CYF5"/>
    <mergeCell ref="CYG5:CYH5"/>
    <mergeCell ref="CXO5:CXP5"/>
    <mergeCell ref="CXQ5:CXR5"/>
    <mergeCell ref="CXS5:CXT5"/>
    <mergeCell ref="CXU5:CXV5"/>
    <mergeCell ref="CXW5:CXX5"/>
    <mergeCell ref="DAG5:DAH5"/>
    <mergeCell ref="DAI5:DAJ5"/>
    <mergeCell ref="DAK5:DAL5"/>
    <mergeCell ref="DAM5:DAN5"/>
    <mergeCell ref="DAO5:DAP5"/>
    <mergeCell ref="CZW5:CZX5"/>
    <mergeCell ref="CZY5:CZZ5"/>
    <mergeCell ref="DAA5:DAB5"/>
    <mergeCell ref="DAC5:DAD5"/>
    <mergeCell ref="DAE5:DAF5"/>
    <mergeCell ref="CZM5:CZN5"/>
    <mergeCell ref="CZO5:CZP5"/>
    <mergeCell ref="CZQ5:CZR5"/>
    <mergeCell ref="CZS5:CZT5"/>
    <mergeCell ref="CZU5:CZV5"/>
    <mergeCell ref="CZC5:CZD5"/>
    <mergeCell ref="CZE5:CZF5"/>
    <mergeCell ref="CZG5:CZH5"/>
    <mergeCell ref="CZI5:CZJ5"/>
    <mergeCell ref="CZK5:CZL5"/>
    <mergeCell ref="DBU5:DBV5"/>
    <mergeCell ref="DBW5:DBX5"/>
    <mergeCell ref="DBY5:DBZ5"/>
    <mergeCell ref="DCA5:DCB5"/>
    <mergeCell ref="DCC5:DCD5"/>
    <mergeCell ref="DBK5:DBL5"/>
    <mergeCell ref="DBM5:DBN5"/>
    <mergeCell ref="DBO5:DBP5"/>
    <mergeCell ref="DBQ5:DBR5"/>
    <mergeCell ref="DBS5:DBT5"/>
    <mergeCell ref="DBA5:DBB5"/>
    <mergeCell ref="DBC5:DBD5"/>
    <mergeCell ref="DBE5:DBF5"/>
    <mergeCell ref="DBG5:DBH5"/>
    <mergeCell ref="DBI5:DBJ5"/>
    <mergeCell ref="DAQ5:DAR5"/>
    <mergeCell ref="DAS5:DAT5"/>
    <mergeCell ref="DAU5:DAV5"/>
    <mergeCell ref="DAW5:DAX5"/>
    <mergeCell ref="DAY5:DAZ5"/>
    <mergeCell ref="DDI5:DDJ5"/>
    <mergeCell ref="DDK5:DDL5"/>
    <mergeCell ref="DDM5:DDN5"/>
    <mergeCell ref="DDO5:DDP5"/>
    <mergeCell ref="DDQ5:DDR5"/>
    <mergeCell ref="DCY5:DCZ5"/>
    <mergeCell ref="DDA5:DDB5"/>
    <mergeCell ref="DDC5:DDD5"/>
    <mergeCell ref="DDE5:DDF5"/>
    <mergeCell ref="DDG5:DDH5"/>
    <mergeCell ref="DCO5:DCP5"/>
    <mergeCell ref="DCQ5:DCR5"/>
    <mergeCell ref="DCS5:DCT5"/>
    <mergeCell ref="DCU5:DCV5"/>
    <mergeCell ref="DCW5:DCX5"/>
    <mergeCell ref="DCE5:DCF5"/>
    <mergeCell ref="DCG5:DCH5"/>
    <mergeCell ref="DCI5:DCJ5"/>
    <mergeCell ref="DCK5:DCL5"/>
    <mergeCell ref="DCM5:DCN5"/>
    <mergeCell ref="DEW5:DEX5"/>
    <mergeCell ref="DEY5:DEZ5"/>
    <mergeCell ref="DFA5:DFB5"/>
    <mergeCell ref="DFC5:DFD5"/>
    <mergeCell ref="DFE5:DFF5"/>
    <mergeCell ref="DEM5:DEN5"/>
    <mergeCell ref="DEO5:DEP5"/>
    <mergeCell ref="DEQ5:DER5"/>
    <mergeCell ref="DES5:DET5"/>
    <mergeCell ref="DEU5:DEV5"/>
    <mergeCell ref="DEC5:DED5"/>
    <mergeCell ref="DEE5:DEF5"/>
    <mergeCell ref="DEG5:DEH5"/>
    <mergeCell ref="DEI5:DEJ5"/>
    <mergeCell ref="DEK5:DEL5"/>
    <mergeCell ref="DDS5:DDT5"/>
    <mergeCell ref="DDU5:DDV5"/>
    <mergeCell ref="DDW5:DDX5"/>
    <mergeCell ref="DDY5:DDZ5"/>
    <mergeCell ref="DEA5:DEB5"/>
    <mergeCell ref="DGK5:DGL5"/>
    <mergeCell ref="DGM5:DGN5"/>
    <mergeCell ref="DGO5:DGP5"/>
    <mergeCell ref="DGQ5:DGR5"/>
    <mergeCell ref="DGS5:DGT5"/>
    <mergeCell ref="DGA5:DGB5"/>
    <mergeCell ref="DGC5:DGD5"/>
    <mergeCell ref="DGE5:DGF5"/>
    <mergeCell ref="DGG5:DGH5"/>
    <mergeCell ref="DGI5:DGJ5"/>
    <mergeCell ref="DFQ5:DFR5"/>
    <mergeCell ref="DFS5:DFT5"/>
    <mergeCell ref="DFU5:DFV5"/>
    <mergeCell ref="DFW5:DFX5"/>
    <mergeCell ref="DFY5:DFZ5"/>
    <mergeCell ref="DFG5:DFH5"/>
    <mergeCell ref="DFI5:DFJ5"/>
    <mergeCell ref="DFK5:DFL5"/>
    <mergeCell ref="DFM5:DFN5"/>
    <mergeCell ref="DFO5:DFP5"/>
    <mergeCell ref="DHY5:DHZ5"/>
    <mergeCell ref="DIA5:DIB5"/>
    <mergeCell ref="DIC5:DID5"/>
    <mergeCell ref="DIE5:DIF5"/>
    <mergeCell ref="DIG5:DIH5"/>
    <mergeCell ref="DHO5:DHP5"/>
    <mergeCell ref="DHQ5:DHR5"/>
    <mergeCell ref="DHS5:DHT5"/>
    <mergeCell ref="DHU5:DHV5"/>
    <mergeCell ref="DHW5:DHX5"/>
    <mergeCell ref="DHE5:DHF5"/>
    <mergeCell ref="DHG5:DHH5"/>
    <mergeCell ref="DHI5:DHJ5"/>
    <mergeCell ref="DHK5:DHL5"/>
    <mergeCell ref="DHM5:DHN5"/>
    <mergeCell ref="DGU5:DGV5"/>
    <mergeCell ref="DGW5:DGX5"/>
    <mergeCell ref="DGY5:DGZ5"/>
    <mergeCell ref="DHA5:DHB5"/>
    <mergeCell ref="DHC5:DHD5"/>
    <mergeCell ref="DJM5:DJN5"/>
    <mergeCell ref="DJO5:DJP5"/>
    <mergeCell ref="DJQ5:DJR5"/>
    <mergeCell ref="DJS5:DJT5"/>
    <mergeCell ref="DJU5:DJV5"/>
    <mergeCell ref="DJC5:DJD5"/>
    <mergeCell ref="DJE5:DJF5"/>
    <mergeCell ref="DJG5:DJH5"/>
    <mergeCell ref="DJI5:DJJ5"/>
    <mergeCell ref="DJK5:DJL5"/>
    <mergeCell ref="DIS5:DIT5"/>
    <mergeCell ref="DIU5:DIV5"/>
    <mergeCell ref="DIW5:DIX5"/>
    <mergeCell ref="DIY5:DIZ5"/>
    <mergeCell ref="DJA5:DJB5"/>
    <mergeCell ref="DII5:DIJ5"/>
    <mergeCell ref="DIK5:DIL5"/>
    <mergeCell ref="DIM5:DIN5"/>
    <mergeCell ref="DIO5:DIP5"/>
    <mergeCell ref="DIQ5:DIR5"/>
    <mergeCell ref="DLA5:DLB5"/>
    <mergeCell ref="DLC5:DLD5"/>
    <mergeCell ref="DLE5:DLF5"/>
    <mergeCell ref="DLG5:DLH5"/>
    <mergeCell ref="DLI5:DLJ5"/>
    <mergeCell ref="DKQ5:DKR5"/>
    <mergeCell ref="DKS5:DKT5"/>
    <mergeCell ref="DKU5:DKV5"/>
    <mergeCell ref="DKW5:DKX5"/>
    <mergeCell ref="DKY5:DKZ5"/>
    <mergeCell ref="DKG5:DKH5"/>
    <mergeCell ref="DKI5:DKJ5"/>
    <mergeCell ref="DKK5:DKL5"/>
    <mergeCell ref="DKM5:DKN5"/>
    <mergeCell ref="DKO5:DKP5"/>
    <mergeCell ref="DJW5:DJX5"/>
    <mergeCell ref="DJY5:DJZ5"/>
    <mergeCell ref="DKA5:DKB5"/>
    <mergeCell ref="DKC5:DKD5"/>
    <mergeCell ref="DKE5:DKF5"/>
    <mergeCell ref="DMO5:DMP5"/>
    <mergeCell ref="DMQ5:DMR5"/>
    <mergeCell ref="DMS5:DMT5"/>
    <mergeCell ref="DMU5:DMV5"/>
    <mergeCell ref="DMW5:DMX5"/>
    <mergeCell ref="DME5:DMF5"/>
    <mergeCell ref="DMG5:DMH5"/>
    <mergeCell ref="DMI5:DMJ5"/>
    <mergeCell ref="DMK5:DML5"/>
    <mergeCell ref="DMM5:DMN5"/>
    <mergeCell ref="DLU5:DLV5"/>
    <mergeCell ref="DLW5:DLX5"/>
    <mergeCell ref="DLY5:DLZ5"/>
    <mergeCell ref="DMA5:DMB5"/>
    <mergeCell ref="DMC5:DMD5"/>
    <mergeCell ref="DLK5:DLL5"/>
    <mergeCell ref="DLM5:DLN5"/>
    <mergeCell ref="DLO5:DLP5"/>
    <mergeCell ref="DLQ5:DLR5"/>
    <mergeCell ref="DLS5:DLT5"/>
    <mergeCell ref="DOC5:DOD5"/>
    <mergeCell ref="DOE5:DOF5"/>
    <mergeCell ref="DOG5:DOH5"/>
    <mergeCell ref="DOI5:DOJ5"/>
    <mergeCell ref="DOK5:DOL5"/>
    <mergeCell ref="DNS5:DNT5"/>
    <mergeCell ref="DNU5:DNV5"/>
    <mergeCell ref="DNW5:DNX5"/>
    <mergeCell ref="DNY5:DNZ5"/>
    <mergeCell ref="DOA5:DOB5"/>
    <mergeCell ref="DNI5:DNJ5"/>
    <mergeCell ref="DNK5:DNL5"/>
    <mergeCell ref="DNM5:DNN5"/>
    <mergeCell ref="DNO5:DNP5"/>
    <mergeCell ref="DNQ5:DNR5"/>
    <mergeCell ref="DMY5:DMZ5"/>
    <mergeCell ref="DNA5:DNB5"/>
    <mergeCell ref="DNC5:DND5"/>
    <mergeCell ref="DNE5:DNF5"/>
    <mergeCell ref="DNG5:DNH5"/>
    <mergeCell ref="DPQ5:DPR5"/>
    <mergeCell ref="DPS5:DPT5"/>
    <mergeCell ref="DPU5:DPV5"/>
    <mergeCell ref="DPW5:DPX5"/>
    <mergeCell ref="DPY5:DPZ5"/>
    <mergeCell ref="DPG5:DPH5"/>
    <mergeCell ref="DPI5:DPJ5"/>
    <mergeCell ref="DPK5:DPL5"/>
    <mergeCell ref="DPM5:DPN5"/>
    <mergeCell ref="DPO5:DPP5"/>
    <mergeCell ref="DOW5:DOX5"/>
    <mergeCell ref="DOY5:DOZ5"/>
    <mergeCell ref="DPA5:DPB5"/>
    <mergeCell ref="DPC5:DPD5"/>
    <mergeCell ref="DPE5:DPF5"/>
    <mergeCell ref="DOM5:DON5"/>
    <mergeCell ref="DOO5:DOP5"/>
    <mergeCell ref="DOQ5:DOR5"/>
    <mergeCell ref="DOS5:DOT5"/>
    <mergeCell ref="DOU5:DOV5"/>
    <mergeCell ref="DRE5:DRF5"/>
    <mergeCell ref="DRG5:DRH5"/>
    <mergeCell ref="DRI5:DRJ5"/>
    <mergeCell ref="DRK5:DRL5"/>
    <mergeCell ref="DRM5:DRN5"/>
    <mergeCell ref="DQU5:DQV5"/>
    <mergeCell ref="DQW5:DQX5"/>
    <mergeCell ref="DQY5:DQZ5"/>
    <mergeCell ref="DRA5:DRB5"/>
    <mergeCell ref="DRC5:DRD5"/>
    <mergeCell ref="DQK5:DQL5"/>
    <mergeCell ref="DQM5:DQN5"/>
    <mergeCell ref="DQO5:DQP5"/>
    <mergeCell ref="DQQ5:DQR5"/>
    <mergeCell ref="DQS5:DQT5"/>
    <mergeCell ref="DQA5:DQB5"/>
    <mergeCell ref="DQC5:DQD5"/>
    <mergeCell ref="DQE5:DQF5"/>
    <mergeCell ref="DQG5:DQH5"/>
    <mergeCell ref="DQI5:DQJ5"/>
    <mergeCell ref="DSS5:DST5"/>
    <mergeCell ref="DSU5:DSV5"/>
    <mergeCell ref="DSW5:DSX5"/>
    <mergeCell ref="DSY5:DSZ5"/>
    <mergeCell ref="DTA5:DTB5"/>
    <mergeCell ref="DSI5:DSJ5"/>
    <mergeCell ref="DSK5:DSL5"/>
    <mergeCell ref="DSM5:DSN5"/>
    <mergeCell ref="DSO5:DSP5"/>
    <mergeCell ref="DSQ5:DSR5"/>
    <mergeCell ref="DRY5:DRZ5"/>
    <mergeCell ref="DSA5:DSB5"/>
    <mergeCell ref="DSC5:DSD5"/>
    <mergeCell ref="DSE5:DSF5"/>
    <mergeCell ref="DSG5:DSH5"/>
    <mergeCell ref="DRO5:DRP5"/>
    <mergeCell ref="DRQ5:DRR5"/>
    <mergeCell ref="DRS5:DRT5"/>
    <mergeCell ref="DRU5:DRV5"/>
    <mergeCell ref="DRW5:DRX5"/>
    <mergeCell ref="DUG5:DUH5"/>
    <mergeCell ref="DUI5:DUJ5"/>
    <mergeCell ref="DUK5:DUL5"/>
    <mergeCell ref="DUM5:DUN5"/>
    <mergeCell ref="DUO5:DUP5"/>
    <mergeCell ref="DTW5:DTX5"/>
    <mergeCell ref="DTY5:DTZ5"/>
    <mergeCell ref="DUA5:DUB5"/>
    <mergeCell ref="DUC5:DUD5"/>
    <mergeCell ref="DUE5:DUF5"/>
    <mergeCell ref="DTM5:DTN5"/>
    <mergeCell ref="DTO5:DTP5"/>
    <mergeCell ref="DTQ5:DTR5"/>
    <mergeCell ref="DTS5:DTT5"/>
    <mergeCell ref="DTU5:DTV5"/>
    <mergeCell ref="DTC5:DTD5"/>
    <mergeCell ref="DTE5:DTF5"/>
    <mergeCell ref="DTG5:DTH5"/>
    <mergeCell ref="DTI5:DTJ5"/>
    <mergeCell ref="DTK5:DTL5"/>
    <mergeCell ref="DVU5:DVV5"/>
    <mergeCell ref="DVW5:DVX5"/>
    <mergeCell ref="DVY5:DVZ5"/>
    <mergeCell ref="DWA5:DWB5"/>
    <mergeCell ref="DWC5:DWD5"/>
    <mergeCell ref="DVK5:DVL5"/>
    <mergeCell ref="DVM5:DVN5"/>
    <mergeCell ref="DVO5:DVP5"/>
    <mergeCell ref="DVQ5:DVR5"/>
    <mergeCell ref="DVS5:DVT5"/>
    <mergeCell ref="DVA5:DVB5"/>
    <mergeCell ref="DVC5:DVD5"/>
    <mergeCell ref="DVE5:DVF5"/>
    <mergeCell ref="DVG5:DVH5"/>
    <mergeCell ref="DVI5:DVJ5"/>
    <mergeCell ref="DUQ5:DUR5"/>
    <mergeCell ref="DUS5:DUT5"/>
    <mergeCell ref="DUU5:DUV5"/>
    <mergeCell ref="DUW5:DUX5"/>
    <mergeCell ref="DUY5:DUZ5"/>
    <mergeCell ref="DXI5:DXJ5"/>
    <mergeCell ref="DXK5:DXL5"/>
    <mergeCell ref="DXM5:DXN5"/>
    <mergeCell ref="DXO5:DXP5"/>
    <mergeCell ref="DXQ5:DXR5"/>
    <mergeCell ref="DWY5:DWZ5"/>
    <mergeCell ref="DXA5:DXB5"/>
    <mergeCell ref="DXC5:DXD5"/>
    <mergeCell ref="DXE5:DXF5"/>
    <mergeCell ref="DXG5:DXH5"/>
    <mergeCell ref="DWO5:DWP5"/>
    <mergeCell ref="DWQ5:DWR5"/>
    <mergeCell ref="DWS5:DWT5"/>
    <mergeCell ref="DWU5:DWV5"/>
    <mergeCell ref="DWW5:DWX5"/>
    <mergeCell ref="DWE5:DWF5"/>
    <mergeCell ref="DWG5:DWH5"/>
    <mergeCell ref="DWI5:DWJ5"/>
    <mergeCell ref="DWK5:DWL5"/>
    <mergeCell ref="DWM5:DWN5"/>
    <mergeCell ref="DYW5:DYX5"/>
    <mergeCell ref="DYY5:DYZ5"/>
    <mergeCell ref="DZA5:DZB5"/>
    <mergeCell ref="DZC5:DZD5"/>
    <mergeCell ref="DZE5:DZF5"/>
    <mergeCell ref="DYM5:DYN5"/>
    <mergeCell ref="DYO5:DYP5"/>
    <mergeCell ref="DYQ5:DYR5"/>
    <mergeCell ref="DYS5:DYT5"/>
    <mergeCell ref="DYU5:DYV5"/>
    <mergeCell ref="DYC5:DYD5"/>
    <mergeCell ref="DYE5:DYF5"/>
    <mergeCell ref="DYG5:DYH5"/>
    <mergeCell ref="DYI5:DYJ5"/>
    <mergeCell ref="DYK5:DYL5"/>
    <mergeCell ref="DXS5:DXT5"/>
    <mergeCell ref="DXU5:DXV5"/>
    <mergeCell ref="DXW5:DXX5"/>
    <mergeCell ref="DXY5:DXZ5"/>
    <mergeCell ref="DYA5:DYB5"/>
    <mergeCell ref="EAK5:EAL5"/>
    <mergeCell ref="EAM5:EAN5"/>
    <mergeCell ref="EAO5:EAP5"/>
    <mergeCell ref="EAQ5:EAR5"/>
    <mergeCell ref="EAS5:EAT5"/>
    <mergeCell ref="EAA5:EAB5"/>
    <mergeCell ref="EAC5:EAD5"/>
    <mergeCell ref="EAE5:EAF5"/>
    <mergeCell ref="EAG5:EAH5"/>
    <mergeCell ref="EAI5:EAJ5"/>
    <mergeCell ref="DZQ5:DZR5"/>
    <mergeCell ref="DZS5:DZT5"/>
    <mergeCell ref="DZU5:DZV5"/>
    <mergeCell ref="DZW5:DZX5"/>
    <mergeCell ref="DZY5:DZZ5"/>
    <mergeCell ref="DZG5:DZH5"/>
    <mergeCell ref="DZI5:DZJ5"/>
    <mergeCell ref="DZK5:DZL5"/>
    <mergeCell ref="DZM5:DZN5"/>
    <mergeCell ref="DZO5:DZP5"/>
    <mergeCell ref="EBY5:EBZ5"/>
    <mergeCell ref="ECA5:ECB5"/>
    <mergeCell ref="ECC5:ECD5"/>
    <mergeCell ref="ECE5:ECF5"/>
    <mergeCell ref="ECG5:ECH5"/>
    <mergeCell ref="EBO5:EBP5"/>
    <mergeCell ref="EBQ5:EBR5"/>
    <mergeCell ref="EBS5:EBT5"/>
    <mergeCell ref="EBU5:EBV5"/>
    <mergeCell ref="EBW5:EBX5"/>
    <mergeCell ref="EBE5:EBF5"/>
    <mergeCell ref="EBG5:EBH5"/>
    <mergeCell ref="EBI5:EBJ5"/>
    <mergeCell ref="EBK5:EBL5"/>
    <mergeCell ref="EBM5:EBN5"/>
    <mergeCell ref="EAU5:EAV5"/>
    <mergeCell ref="EAW5:EAX5"/>
    <mergeCell ref="EAY5:EAZ5"/>
    <mergeCell ref="EBA5:EBB5"/>
    <mergeCell ref="EBC5:EBD5"/>
    <mergeCell ref="EDM5:EDN5"/>
    <mergeCell ref="EDO5:EDP5"/>
    <mergeCell ref="EDQ5:EDR5"/>
    <mergeCell ref="EDS5:EDT5"/>
    <mergeCell ref="EDU5:EDV5"/>
    <mergeCell ref="EDC5:EDD5"/>
    <mergeCell ref="EDE5:EDF5"/>
    <mergeCell ref="EDG5:EDH5"/>
    <mergeCell ref="EDI5:EDJ5"/>
    <mergeCell ref="EDK5:EDL5"/>
    <mergeCell ref="ECS5:ECT5"/>
    <mergeCell ref="ECU5:ECV5"/>
    <mergeCell ref="ECW5:ECX5"/>
    <mergeCell ref="ECY5:ECZ5"/>
    <mergeCell ref="EDA5:EDB5"/>
    <mergeCell ref="ECI5:ECJ5"/>
    <mergeCell ref="ECK5:ECL5"/>
    <mergeCell ref="ECM5:ECN5"/>
    <mergeCell ref="ECO5:ECP5"/>
    <mergeCell ref="ECQ5:ECR5"/>
    <mergeCell ref="EFA5:EFB5"/>
    <mergeCell ref="EFC5:EFD5"/>
    <mergeCell ref="EFE5:EFF5"/>
    <mergeCell ref="EFG5:EFH5"/>
    <mergeCell ref="EFI5:EFJ5"/>
    <mergeCell ref="EEQ5:EER5"/>
    <mergeCell ref="EES5:EET5"/>
    <mergeCell ref="EEU5:EEV5"/>
    <mergeCell ref="EEW5:EEX5"/>
    <mergeCell ref="EEY5:EEZ5"/>
    <mergeCell ref="EEG5:EEH5"/>
    <mergeCell ref="EEI5:EEJ5"/>
    <mergeCell ref="EEK5:EEL5"/>
    <mergeCell ref="EEM5:EEN5"/>
    <mergeCell ref="EEO5:EEP5"/>
    <mergeCell ref="EDW5:EDX5"/>
    <mergeCell ref="EDY5:EDZ5"/>
    <mergeCell ref="EEA5:EEB5"/>
    <mergeCell ref="EEC5:EED5"/>
    <mergeCell ref="EEE5:EEF5"/>
    <mergeCell ref="EGO5:EGP5"/>
    <mergeCell ref="EGQ5:EGR5"/>
    <mergeCell ref="EGS5:EGT5"/>
    <mergeCell ref="EGU5:EGV5"/>
    <mergeCell ref="EGW5:EGX5"/>
    <mergeCell ref="EGE5:EGF5"/>
    <mergeCell ref="EGG5:EGH5"/>
    <mergeCell ref="EGI5:EGJ5"/>
    <mergeCell ref="EGK5:EGL5"/>
    <mergeCell ref="EGM5:EGN5"/>
    <mergeCell ref="EFU5:EFV5"/>
    <mergeCell ref="EFW5:EFX5"/>
    <mergeCell ref="EFY5:EFZ5"/>
    <mergeCell ref="EGA5:EGB5"/>
    <mergeCell ref="EGC5:EGD5"/>
    <mergeCell ref="EFK5:EFL5"/>
    <mergeCell ref="EFM5:EFN5"/>
    <mergeCell ref="EFO5:EFP5"/>
    <mergeCell ref="EFQ5:EFR5"/>
    <mergeCell ref="EFS5:EFT5"/>
    <mergeCell ref="EIC5:EID5"/>
    <mergeCell ref="EIE5:EIF5"/>
    <mergeCell ref="EIG5:EIH5"/>
    <mergeCell ref="EII5:EIJ5"/>
    <mergeCell ref="EIK5:EIL5"/>
    <mergeCell ref="EHS5:EHT5"/>
    <mergeCell ref="EHU5:EHV5"/>
    <mergeCell ref="EHW5:EHX5"/>
    <mergeCell ref="EHY5:EHZ5"/>
    <mergeCell ref="EIA5:EIB5"/>
    <mergeCell ref="EHI5:EHJ5"/>
    <mergeCell ref="EHK5:EHL5"/>
    <mergeCell ref="EHM5:EHN5"/>
    <mergeCell ref="EHO5:EHP5"/>
    <mergeCell ref="EHQ5:EHR5"/>
    <mergeCell ref="EGY5:EGZ5"/>
    <mergeCell ref="EHA5:EHB5"/>
    <mergeCell ref="EHC5:EHD5"/>
    <mergeCell ref="EHE5:EHF5"/>
    <mergeCell ref="EHG5:EHH5"/>
    <mergeCell ref="EJQ5:EJR5"/>
    <mergeCell ref="EJS5:EJT5"/>
    <mergeCell ref="EJU5:EJV5"/>
    <mergeCell ref="EJW5:EJX5"/>
    <mergeCell ref="EJY5:EJZ5"/>
    <mergeCell ref="EJG5:EJH5"/>
    <mergeCell ref="EJI5:EJJ5"/>
    <mergeCell ref="EJK5:EJL5"/>
    <mergeCell ref="EJM5:EJN5"/>
    <mergeCell ref="EJO5:EJP5"/>
    <mergeCell ref="EIW5:EIX5"/>
    <mergeCell ref="EIY5:EIZ5"/>
    <mergeCell ref="EJA5:EJB5"/>
    <mergeCell ref="EJC5:EJD5"/>
    <mergeCell ref="EJE5:EJF5"/>
    <mergeCell ref="EIM5:EIN5"/>
    <mergeCell ref="EIO5:EIP5"/>
    <mergeCell ref="EIQ5:EIR5"/>
    <mergeCell ref="EIS5:EIT5"/>
    <mergeCell ref="EIU5:EIV5"/>
    <mergeCell ref="ELE5:ELF5"/>
    <mergeCell ref="ELG5:ELH5"/>
    <mergeCell ref="ELI5:ELJ5"/>
    <mergeCell ref="ELK5:ELL5"/>
    <mergeCell ref="ELM5:ELN5"/>
    <mergeCell ref="EKU5:EKV5"/>
    <mergeCell ref="EKW5:EKX5"/>
    <mergeCell ref="EKY5:EKZ5"/>
    <mergeCell ref="ELA5:ELB5"/>
    <mergeCell ref="ELC5:ELD5"/>
    <mergeCell ref="EKK5:EKL5"/>
    <mergeCell ref="EKM5:EKN5"/>
    <mergeCell ref="EKO5:EKP5"/>
    <mergeCell ref="EKQ5:EKR5"/>
    <mergeCell ref="EKS5:EKT5"/>
    <mergeCell ref="EKA5:EKB5"/>
    <mergeCell ref="EKC5:EKD5"/>
    <mergeCell ref="EKE5:EKF5"/>
    <mergeCell ref="EKG5:EKH5"/>
    <mergeCell ref="EKI5:EKJ5"/>
    <mergeCell ref="EMS5:EMT5"/>
    <mergeCell ref="EMU5:EMV5"/>
    <mergeCell ref="EMW5:EMX5"/>
    <mergeCell ref="EMY5:EMZ5"/>
    <mergeCell ref="ENA5:ENB5"/>
    <mergeCell ref="EMI5:EMJ5"/>
    <mergeCell ref="EMK5:EML5"/>
    <mergeCell ref="EMM5:EMN5"/>
    <mergeCell ref="EMO5:EMP5"/>
    <mergeCell ref="EMQ5:EMR5"/>
    <mergeCell ref="ELY5:ELZ5"/>
    <mergeCell ref="EMA5:EMB5"/>
    <mergeCell ref="EMC5:EMD5"/>
    <mergeCell ref="EME5:EMF5"/>
    <mergeCell ref="EMG5:EMH5"/>
    <mergeCell ref="ELO5:ELP5"/>
    <mergeCell ref="ELQ5:ELR5"/>
    <mergeCell ref="ELS5:ELT5"/>
    <mergeCell ref="ELU5:ELV5"/>
    <mergeCell ref="ELW5:ELX5"/>
    <mergeCell ref="EOG5:EOH5"/>
    <mergeCell ref="EOI5:EOJ5"/>
    <mergeCell ref="EOK5:EOL5"/>
    <mergeCell ref="EOM5:EON5"/>
    <mergeCell ref="EOO5:EOP5"/>
    <mergeCell ref="ENW5:ENX5"/>
    <mergeCell ref="ENY5:ENZ5"/>
    <mergeCell ref="EOA5:EOB5"/>
    <mergeCell ref="EOC5:EOD5"/>
    <mergeCell ref="EOE5:EOF5"/>
    <mergeCell ref="ENM5:ENN5"/>
    <mergeCell ref="ENO5:ENP5"/>
    <mergeCell ref="ENQ5:ENR5"/>
    <mergeCell ref="ENS5:ENT5"/>
    <mergeCell ref="ENU5:ENV5"/>
    <mergeCell ref="ENC5:END5"/>
    <mergeCell ref="ENE5:ENF5"/>
    <mergeCell ref="ENG5:ENH5"/>
    <mergeCell ref="ENI5:ENJ5"/>
    <mergeCell ref="ENK5:ENL5"/>
    <mergeCell ref="EPU5:EPV5"/>
    <mergeCell ref="EPW5:EPX5"/>
    <mergeCell ref="EPY5:EPZ5"/>
    <mergeCell ref="EQA5:EQB5"/>
    <mergeCell ref="EQC5:EQD5"/>
    <mergeCell ref="EPK5:EPL5"/>
    <mergeCell ref="EPM5:EPN5"/>
    <mergeCell ref="EPO5:EPP5"/>
    <mergeCell ref="EPQ5:EPR5"/>
    <mergeCell ref="EPS5:EPT5"/>
    <mergeCell ref="EPA5:EPB5"/>
    <mergeCell ref="EPC5:EPD5"/>
    <mergeCell ref="EPE5:EPF5"/>
    <mergeCell ref="EPG5:EPH5"/>
    <mergeCell ref="EPI5:EPJ5"/>
    <mergeCell ref="EOQ5:EOR5"/>
    <mergeCell ref="EOS5:EOT5"/>
    <mergeCell ref="EOU5:EOV5"/>
    <mergeCell ref="EOW5:EOX5"/>
    <mergeCell ref="EOY5:EOZ5"/>
    <mergeCell ref="ERI5:ERJ5"/>
    <mergeCell ref="ERK5:ERL5"/>
    <mergeCell ref="ERM5:ERN5"/>
    <mergeCell ref="ERO5:ERP5"/>
    <mergeCell ref="ERQ5:ERR5"/>
    <mergeCell ref="EQY5:EQZ5"/>
    <mergeCell ref="ERA5:ERB5"/>
    <mergeCell ref="ERC5:ERD5"/>
    <mergeCell ref="ERE5:ERF5"/>
    <mergeCell ref="ERG5:ERH5"/>
    <mergeCell ref="EQO5:EQP5"/>
    <mergeCell ref="EQQ5:EQR5"/>
    <mergeCell ref="EQS5:EQT5"/>
    <mergeCell ref="EQU5:EQV5"/>
    <mergeCell ref="EQW5:EQX5"/>
    <mergeCell ref="EQE5:EQF5"/>
    <mergeCell ref="EQG5:EQH5"/>
    <mergeCell ref="EQI5:EQJ5"/>
    <mergeCell ref="EQK5:EQL5"/>
    <mergeCell ref="EQM5:EQN5"/>
    <mergeCell ref="ESW5:ESX5"/>
    <mergeCell ref="ESY5:ESZ5"/>
    <mergeCell ref="ETA5:ETB5"/>
    <mergeCell ref="ETC5:ETD5"/>
    <mergeCell ref="ETE5:ETF5"/>
    <mergeCell ref="ESM5:ESN5"/>
    <mergeCell ref="ESO5:ESP5"/>
    <mergeCell ref="ESQ5:ESR5"/>
    <mergeCell ref="ESS5:EST5"/>
    <mergeCell ref="ESU5:ESV5"/>
    <mergeCell ref="ESC5:ESD5"/>
    <mergeCell ref="ESE5:ESF5"/>
    <mergeCell ref="ESG5:ESH5"/>
    <mergeCell ref="ESI5:ESJ5"/>
    <mergeCell ref="ESK5:ESL5"/>
    <mergeCell ref="ERS5:ERT5"/>
    <mergeCell ref="ERU5:ERV5"/>
    <mergeCell ref="ERW5:ERX5"/>
    <mergeCell ref="ERY5:ERZ5"/>
    <mergeCell ref="ESA5:ESB5"/>
    <mergeCell ref="EUK5:EUL5"/>
    <mergeCell ref="EUM5:EUN5"/>
    <mergeCell ref="EUO5:EUP5"/>
    <mergeCell ref="EUQ5:EUR5"/>
    <mergeCell ref="EUS5:EUT5"/>
    <mergeCell ref="EUA5:EUB5"/>
    <mergeCell ref="EUC5:EUD5"/>
    <mergeCell ref="EUE5:EUF5"/>
    <mergeCell ref="EUG5:EUH5"/>
    <mergeCell ref="EUI5:EUJ5"/>
    <mergeCell ref="ETQ5:ETR5"/>
    <mergeCell ref="ETS5:ETT5"/>
    <mergeCell ref="ETU5:ETV5"/>
    <mergeCell ref="ETW5:ETX5"/>
    <mergeCell ref="ETY5:ETZ5"/>
    <mergeCell ref="ETG5:ETH5"/>
    <mergeCell ref="ETI5:ETJ5"/>
    <mergeCell ref="ETK5:ETL5"/>
    <mergeCell ref="ETM5:ETN5"/>
    <mergeCell ref="ETO5:ETP5"/>
    <mergeCell ref="EVY5:EVZ5"/>
    <mergeCell ref="EWA5:EWB5"/>
    <mergeCell ref="EWC5:EWD5"/>
    <mergeCell ref="EWE5:EWF5"/>
    <mergeCell ref="EWG5:EWH5"/>
    <mergeCell ref="EVO5:EVP5"/>
    <mergeCell ref="EVQ5:EVR5"/>
    <mergeCell ref="EVS5:EVT5"/>
    <mergeCell ref="EVU5:EVV5"/>
    <mergeCell ref="EVW5:EVX5"/>
    <mergeCell ref="EVE5:EVF5"/>
    <mergeCell ref="EVG5:EVH5"/>
    <mergeCell ref="EVI5:EVJ5"/>
    <mergeCell ref="EVK5:EVL5"/>
    <mergeCell ref="EVM5:EVN5"/>
    <mergeCell ref="EUU5:EUV5"/>
    <mergeCell ref="EUW5:EUX5"/>
    <mergeCell ref="EUY5:EUZ5"/>
    <mergeCell ref="EVA5:EVB5"/>
    <mergeCell ref="EVC5:EVD5"/>
    <mergeCell ref="EXM5:EXN5"/>
    <mergeCell ref="EXO5:EXP5"/>
    <mergeCell ref="EXQ5:EXR5"/>
    <mergeCell ref="EXS5:EXT5"/>
    <mergeCell ref="EXU5:EXV5"/>
    <mergeCell ref="EXC5:EXD5"/>
    <mergeCell ref="EXE5:EXF5"/>
    <mergeCell ref="EXG5:EXH5"/>
    <mergeCell ref="EXI5:EXJ5"/>
    <mergeCell ref="EXK5:EXL5"/>
    <mergeCell ref="EWS5:EWT5"/>
    <mergeCell ref="EWU5:EWV5"/>
    <mergeCell ref="EWW5:EWX5"/>
    <mergeCell ref="EWY5:EWZ5"/>
    <mergeCell ref="EXA5:EXB5"/>
    <mergeCell ref="EWI5:EWJ5"/>
    <mergeCell ref="EWK5:EWL5"/>
    <mergeCell ref="EWM5:EWN5"/>
    <mergeCell ref="EWO5:EWP5"/>
    <mergeCell ref="EWQ5:EWR5"/>
    <mergeCell ref="EZA5:EZB5"/>
    <mergeCell ref="EZC5:EZD5"/>
    <mergeCell ref="EZE5:EZF5"/>
    <mergeCell ref="EZG5:EZH5"/>
    <mergeCell ref="EZI5:EZJ5"/>
    <mergeCell ref="EYQ5:EYR5"/>
    <mergeCell ref="EYS5:EYT5"/>
    <mergeCell ref="EYU5:EYV5"/>
    <mergeCell ref="EYW5:EYX5"/>
    <mergeCell ref="EYY5:EYZ5"/>
    <mergeCell ref="EYG5:EYH5"/>
    <mergeCell ref="EYI5:EYJ5"/>
    <mergeCell ref="EYK5:EYL5"/>
    <mergeCell ref="EYM5:EYN5"/>
    <mergeCell ref="EYO5:EYP5"/>
    <mergeCell ref="EXW5:EXX5"/>
    <mergeCell ref="EXY5:EXZ5"/>
    <mergeCell ref="EYA5:EYB5"/>
    <mergeCell ref="EYC5:EYD5"/>
    <mergeCell ref="EYE5:EYF5"/>
    <mergeCell ref="FAO5:FAP5"/>
    <mergeCell ref="FAQ5:FAR5"/>
    <mergeCell ref="FAS5:FAT5"/>
    <mergeCell ref="FAU5:FAV5"/>
    <mergeCell ref="FAW5:FAX5"/>
    <mergeCell ref="FAE5:FAF5"/>
    <mergeCell ref="FAG5:FAH5"/>
    <mergeCell ref="FAI5:FAJ5"/>
    <mergeCell ref="FAK5:FAL5"/>
    <mergeCell ref="FAM5:FAN5"/>
    <mergeCell ref="EZU5:EZV5"/>
    <mergeCell ref="EZW5:EZX5"/>
    <mergeCell ref="EZY5:EZZ5"/>
    <mergeCell ref="FAA5:FAB5"/>
    <mergeCell ref="FAC5:FAD5"/>
    <mergeCell ref="EZK5:EZL5"/>
    <mergeCell ref="EZM5:EZN5"/>
    <mergeCell ref="EZO5:EZP5"/>
    <mergeCell ref="EZQ5:EZR5"/>
    <mergeCell ref="EZS5:EZT5"/>
    <mergeCell ref="FCC5:FCD5"/>
    <mergeCell ref="FCE5:FCF5"/>
    <mergeCell ref="FCG5:FCH5"/>
    <mergeCell ref="FCI5:FCJ5"/>
    <mergeCell ref="FCK5:FCL5"/>
    <mergeCell ref="FBS5:FBT5"/>
    <mergeCell ref="FBU5:FBV5"/>
    <mergeCell ref="FBW5:FBX5"/>
    <mergeCell ref="FBY5:FBZ5"/>
    <mergeCell ref="FCA5:FCB5"/>
    <mergeCell ref="FBI5:FBJ5"/>
    <mergeCell ref="FBK5:FBL5"/>
    <mergeCell ref="FBM5:FBN5"/>
    <mergeCell ref="FBO5:FBP5"/>
    <mergeCell ref="FBQ5:FBR5"/>
    <mergeCell ref="FAY5:FAZ5"/>
    <mergeCell ref="FBA5:FBB5"/>
    <mergeCell ref="FBC5:FBD5"/>
    <mergeCell ref="FBE5:FBF5"/>
    <mergeCell ref="FBG5:FBH5"/>
    <mergeCell ref="FDQ5:FDR5"/>
    <mergeCell ref="FDS5:FDT5"/>
    <mergeCell ref="FDU5:FDV5"/>
    <mergeCell ref="FDW5:FDX5"/>
    <mergeCell ref="FDY5:FDZ5"/>
    <mergeCell ref="FDG5:FDH5"/>
    <mergeCell ref="FDI5:FDJ5"/>
    <mergeCell ref="FDK5:FDL5"/>
    <mergeCell ref="FDM5:FDN5"/>
    <mergeCell ref="FDO5:FDP5"/>
    <mergeCell ref="FCW5:FCX5"/>
    <mergeCell ref="FCY5:FCZ5"/>
    <mergeCell ref="FDA5:FDB5"/>
    <mergeCell ref="FDC5:FDD5"/>
    <mergeCell ref="FDE5:FDF5"/>
    <mergeCell ref="FCM5:FCN5"/>
    <mergeCell ref="FCO5:FCP5"/>
    <mergeCell ref="FCQ5:FCR5"/>
    <mergeCell ref="FCS5:FCT5"/>
    <mergeCell ref="FCU5:FCV5"/>
    <mergeCell ref="FFE5:FFF5"/>
    <mergeCell ref="FFG5:FFH5"/>
    <mergeCell ref="FFI5:FFJ5"/>
    <mergeCell ref="FFK5:FFL5"/>
    <mergeCell ref="FFM5:FFN5"/>
    <mergeCell ref="FEU5:FEV5"/>
    <mergeCell ref="FEW5:FEX5"/>
    <mergeCell ref="FEY5:FEZ5"/>
    <mergeCell ref="FFA5:FFB5"/>
    <mergeCell ref="FFC5:FFD5"/>
    <mergeCell ref="FEK5:FEL5"/>
    <mergeCell ref="FEM5:FEN5"/>
    <mergeCell ref="FEO5:FEP5"/>
    <mergeCell ref="FEQ5:FER5"/>
    <mergeCell ref="FES5:FET5"/>
    <mergeCell ref="FEA5:FEB5"/>
    <mergeCell ref="FEC5:FED5"/>
    <mergeCell ref="FEE5:FEF5"/>
    <mergeCell ref="FEG5:FEH5"/>
    <mergeCell ref="FEI5:FEJ5"/>
    <mergeCell ref="FGS5:FGT5"/>
    <mergeCell ref="FGU5:FGV5"/>
    <mergeCell ref="FGW5:FGX5"/>
    <mergeCell ref="FGY5:FGZ5"/>
    <mergeCell ref="FHA5:FHB5"/>
    <mergeCell ref="FGI5:FGJ5"/>
    <mergeCell ref="FGK5:FGL5"/>
    <mergeCell ref="FGM5:FGN5"/>
    <mergeCell ref="FGO5:FGP5"/>
    <mergeCell ref="FGQ5:FGR5"/>
    <mergeCell ref="FFY5:FFZ5"/>
    <mergeCell ref="FGA5:FGB5"/>
    <mergeCell ref="FGC5:FGD5"/>
    <mergeCell ref="FGE5:FGF5"/>
    <mergeCell ref="FGG5:FGH5"/>
    <mergeCell ref="FFO5:FFP5"/>
    <mergeCell ref="FFQ5:FFR5"/>
    <mergeCell ref="FFS5:FFT5"/>
    <mergeCell ref="FFU5:FFV5"/>
    <mergeCell ref="FFW5:FFX5"/>
    <mergeCell ref="FIG5:FIH5"/>
    <mergeCell ref="FII5:FIJ5"/>
    <mergeCell ref="FIK5:FIL5"/>
    <mergeCell ref="FIM5:FIN5"/>
    <mergeCell ref="FIO5:FIP5"/>
    <mergeCell ref="FHW5:FHX5"/>
    <mergeCell ref="FHY5:FHZ5"/>
    <mergeCell ref="FIA5:FIB5"/>
    <mergeCell ref="FIC5:FID5"/>
    <mergeCell ref="FIE5:FIF5"/>
    <mergeCell ref="FHM5:FHN5"/>
    <mergeCell ref="FHO5:FHP5"/>
    <mergeCell ref="FHQ5:FHR5"/>
    <mergeCell ref="FHS5:FHT5"/>
    <mergeCell ref="FHU5:FHV5"/>
    <mergeCell ref="FHC5:FHD5"/>
    <mergeCell ref="FHE5:FHF5"/>
    <mergeCell ref="FHG5:FHH5"/>
    <mergeCell ref="FHI5:FHJ5"/>
    <mergeCell ref="FHK5:FHL5"/>
    <mergeCell ref="FJU5:FJV5"/>
    <mergeCell ref="FJW5:FJX5"/>
    <mergeCell ref="FJY5:FJZ5"/>
    <mergeCell ref="FKA5:FKB5"/>
    <mergeCell ref="FKC5:FKD5"/>
    <mergeCell ref="FJK5:FJL5"/>
    <mergeCell ref="FJM5:FJN5"/>
    <mergeCell ref="FJO5:FJP5"/>
    <mergeCell ref="FJQ5:FJR5"/>
    <mergeCell ref="FJS5:FJT5"/>
    <mergeCell ref="FJA5:FJB5"/>
    <mergeCell ref="FJC5:FJD5"/>
    <mergeCell ref="FJE5:FJF5"/>
    <mergeCell ref="FJG5:FJH5"/>
    <mergeCell ref="FJI5:FJJ5"/>
    <mergeCell ref="FIQ5:FIR5"/>
    <mergeCell ref="FIS5:FIT5"/>
    <mergeCell ref="FIU5:FIV5"/>
    <mergeCell ref="FIW5:FIX5"/>
    <mergeCell ref="FIY5:FIZ5"/>
    <mergeCell ref="FLI5:FLJ5"/>
    <mergeCell ref="FLK5:FLL5"/>
    <mergeCell ref="FLM5:FLN5"/>
    <mergeCell ref="FLO5:FLP5"/>
    <mergeCell ref="FLQ5:FLR5"/>
    <mergeCell ref="FKY5:FKZ5"/>
    <mergeCell ref="FLA5:FLB5"/>
    <mergeCell ref="FLC5:FLD5"/>
    <mergeCell ref="FLE5:FLF5"/>
    <mergeCell ref="FLG5:FLH5"/>
    <mergeCell ref="FKO5:FKP5"/>
    <mergeCell ref="FKQ5:FKR5"/>
    <mergeCell ref="FKS5:FKT5"/>
    <mergeCell ref="FKU5:FKV5"/>
    <mergeCell ref="FKW5:FKX5"/>
    <mergeCell ref="FKE5:FKF5"/>
    <mergeCell ref="FKG5:FKH5"/>
    <mergeCell ref="FKI5:FKJ5"/>
    <mergeCell ref="FKK5:FKL5"/>
    <mergeCell ref="FKM5:FKN5"/>
    <mergeCell ref="FMW5:FMX5"/>
    <mergeCell ref="FMY5:FMZ5"/>
    <mergeCell ref="FNA5:FNB5"/>
    <mergeCell ref="FNC5:FND5"/>
    <mergeCell ref="FNE5:FNF5"/>
    <mergeCell ref="FMM5:FMN5"/>
    <mergeCell ref="FMO5:FMP5"/>
    <mergeCell ref="FMQ5:FMR5"/>
    <mergeCell ref="FMS5:FMT5"/>
    <mergeCell ref="FMU5:FMV5"/>
    <mergeCell ref="FMC5:FMD5"/>
    <mergeCell ref="FME5:FMF5"/>
    <mergeCell ref="FMG5:FMH5"/>
    <mergeCell ref="FMI5:FMJ5"/>
    <mergeCell ref="FMK5:FML5"/>
    <mergeCell ref="FLS5:FLT5"/>
    <mergeCell ref="FLU5:FLV5"/>
    <mergeCell ref="FLW5:FLX5"/>
    <mergeCell ref="FLY5:FLZ5"/>
    <mergeCell ref="FMA5:FMB5"/>
    <mergeCell ref="FOK5:FOL5"/>
    <mergeCell ref="FOM5:FON5"/>
    <mergeCell ref="FOO5:FOP5"/>
    <mergeCell ref="FOQ5:FOR5"/>
    <mergeCell ref="FOS5:FOT5"/>
    <mergeCell ref="FOA5:FOB5"/>
    <mergeCell ref="FOC5:FOD5"/>
    <mergeCell ref="FOE5:FOF5"/>
    <mergeCell ref="FOG5:FOH5"/>
    <mergeCell ref="FOI5:FOJ5"/>
    <mergeCell ref="FNQ5:FNR5"/>
    <mergeCell ref="FNS5:FNT5"/>
    <mergeCell ref="FNU5:FNV5"/>
    <mergeCell ref="FNW5:FNX5"/>
    <mergeCell ref="FNY5:FNZ5"/>
    <mergeCell ref="FNG5:FNH5"/>
    <mergeCell ref="FNI5:FNJ5"/>
    <mergeCell ref="FNK5:FNL5"/>
    <mergeCell ref="FNM5:FNN5"/>
    <mergeCell ref="FNO5:FNP5"/>
    <mergeCell ref="FPY5:FPZ5"/>
    <mergeCell ref="FQA5:FQB5"/>
    <mergeCell ref="FQC5:FQD5"/>
    <mergeCell ref="FQE5:FQF5"/>
    <mergeCell ref="FQG5:FQH5"/>
    <mergeCell ref="FPO5:FPP5"/>
    <mergeCell ref="FPQ5:FPR5"/>
    <mergeCell ref="FPS5:FPT5"/>
    <mergeCell ref="FPU5:FPV5"/>
    <mergeCell ref="FPW5:FPX5"/>
    <mergeCell ref="FPE5:FPF5"/>
    <mergeCell ref="FPG5:FPH5"/>
    <mergeCell ref="FPI5:FPJ5"/>
    <mergeCell ref="FPK5:FPL5"/>
    <mergeCell ref="FPM5:FPN5"/>
    <mergeCell ref="FOU5:FOV5"/>
    <mergeCell ref="FOW5:FOX5"/>
    <mergeCell ref="FOY5:FOZ5"/>
    <mergeCell ref="FPA5:FPB5"/>
    <mergeCell ref="FPC5:FPD5"/>
    <mergeCell ref="FRM5:FRN5"/>
    <mergeCell ref="FRO5:FRP5"/>
    <mergeCell ref="FRQ5:FRR5"/>
    <mergeCell ref="FRS5:FRT5"/>
    <mergeCell ref="FRU5:FRV5"/>
    <mergeCell ref="FRC5:FRD5"/>
    <mergeCell ref="FRE5:FRF5"/>
    <mergeCell ref="FRG5:FRH5"/>
    <mergeCell ref="FRI5:FRJ5"/>
    <mergeCell ref="FRK5:FRL5"/>
    <mergeCell ref="FQS5:FQT5"/>
    <mergeCell ref="FQU5:FQV5"/>
    <mergeCell ref="FQW5:FQX5"/>
    <mergeCell ref="FQY5:FQZ5"/>
    <mergeCell ref="FRA5:FRB5"/>
    <mergeCell ref="FQI5:FQJ5"/>
    <mergeCell ref="FQK5:FQL5"/>
    <mergeCell ref="FQM5:FQN5"/>
    <mergeCell ref="FQO5:FQP5"/>
    <mergeCell ref="FQQ5:FQR5"/>
    <mergeCell ref="FTA5:FTB5"/>
    <mergeCell ref="FTC5:FTD5"/>
    <mergeCell ref="FTE5:FTF5"/>
    <mergeCell ref="FTG5:FTH5"/>
    <mergeCell ref="FTI5:FTJ5"/>
    <mergeCell ref="FSQ5:FSR5"/>
    <mergeCell ref="FSS5:FST5"/>
    <mergeCell ref="FSU5:FSV5"/>
    <mergeCell ref="FSW5:FSX5"/>
    <mergeCell ref="FSY5:FSZ5"/>
    <mergeCell ref="FSG5:FSH5"/>
    <mergeCell ref="FSI5:FSJ5"/>
    <mergeCell ref="FSK5:FSL5"/>
    <mergeCell ref="FSM5:FSN5"/>
    <mergeCell ref="FSO5:FSP5"/>
    <mergeCell ref="FRW5:FRX5"/>
    <mergeCell ref="FRY5:FRZ5"/>
    <mergeCell ref="FSA5:FSB5"/>
    <mergeCell ref="FSC5:FSD5"/>
    <mergeCell ref="FSE5:FSF5"/>
    <mergeCell ref="FUO5:FUP5"/>
    <mergeCell ref="FUQ5:FUR5"/>
    <mergeCell ref="FUS5:FUT5"/>
    <mergeCell ref="FUU5:FUV5"/>
    <mergeCell ref="FUW5:FUX5"/>
    <mergeCell ref="FUE5:FUF5"/>
    <mergeCell ref="FUG5:FUH5"/>
    <mergeCell ref="FUI5:FUJ5"/>
    <mergeCell ref="FUK5:FUL5"/>
    <mergeCell ref="FUM5:FUN5"/>
    <mergeCell ref="FTU5:FTV5"/>
    <mergeCell ref="FTW5:FTX5"/>
    <mergeCell ref="FTY5:FTZ5"/>
    <mergeCell ref="FUA5:FUB5"/>
    <mergeCell ref="FUC5:FUD5"/>
    <mergeCell ref="FTK5:FTL5"/>
    <mergeCell ref="FTM5:FTN5"/>
    <mergeCell ref="FTO5:FTP5"/>
    <mergeCell ref="FTQ5:FTR5"/>
    <mergeCell ref="FTS5:FTT5"/>
    <mergeCell ref="FWC5:FWD5"/>
    <mergeCell ref="FWE5:FWF5"/>
    <mergeCell ref="FWG5:FWH5"/>
    <mergeCell ref="FWI5:FWJ5"/>
    <mergeCell ref="FWK5:FWL5"/>
    <mergeCell ref="FVS5:FVT5"/>
    <mergeCell ref="FVU5:FVV5"/>
    <mergeCell ref="FVW5:FVX5"/>
    <mergeCell ref="FVY5:FVZ5"/>
    <mergeCell ref="FWA5:FWB5"/>
    <mergeCell ref="FVI5:FVJ5"/>
    <mergeCell ref="FVK5:FVL5"/>
    <mergeCell ref="FVM5:FVN5"/>
    <mergeCell ref="FVO5:FVP5"/>
    <mergeCell ref="FVQ5:FVR5"/>
    <mergeCell ref="FUY5:FUZ5"/>
    <mergeCell ref="FVA5:FVB5"/>
    <mergeCell ref="FVC5:FVD5"/>
    <mergeCell ref="FVE5:FVF5"/>
    <mergeCell ref="FVG5:FVH5"/>
    <mergeCell ref="FXQ5:FXR5"/>
    <mergeCell ref="FXS5:FXT5"/>
    <mergeCell ref="FXU5:FXV5"/>
    <mergeCell ref="FXW5:FXX5"/>
    <mergeCell ref="FXY5:FXZ5"/>
    <mergeCell ref="FXG5:FXH5"/>
    <mergeCell ref="FXI5:FXJ5"/>
    <mergeCell ref="FXK5:FXL5"/>
    <mergeCell ref="FXM5:FXN5"/>
    <mergeCell ref="FXO5:FXP5"/>
    <mergeCell ref="FWW5:FWX5"/>
    <mergeCell ref="FWY5:FWZ5"/>
    <mergeCell ref="FXA5:FXB5"/>
    <mergeCell ref="FXC5:FXD5"/>
    <mergeCell ref="FXE5:FXF5"/>
    <mergeCell ref="FWM5:FWN5"/>
    <mergeCell ref="FWO5:FWP5"/>
    <mergeCell ref="FWQ5:FWR5"/>
    <mergeCell ref="FWS5:FWT5"/>
    <mergeCell ref="FWU5:FWV5"/>
    <mergeCell ref="FZE5:FZF5"/>
    <mergeCell ref="FZG5:FZH5"/>
    <mergeCell ref="FZI5:FZJ5"/>
    <mergeCell ref="FZK5:FZL5"/>
    <mergeCell ref="FZM5:FZN5"/>
    <mergeCell ref="FYU5:FYV5"/>
    <mergeCell ref="FYW5:FYX5"/>
    <mergeCell ref="FYY5:FYZ5"/>
    <mergeCell ref="FZA5:FZB5"/>
    <mergeCell ref="FZC5:FZD5"/>
    <mergeCell ref="FYK5:FYL5"/>
    <mergeCell ref="FYM5:FYN5"/>
    <mergeCell ref="FYO5:FYP5"/>
    <mergeCell ref="FYQ5:FYR5"/>
    <mergeCell ref="FYS5:FYT5"/>
    <mergeCell ref="FYA5:FYB5"/>
    <mergeCell ref="FYC5:FYD5"/>
    <mergeCell ref="FYE5:FYF5"/>
    <mergeCell ref="FYG5:FYH5"/>
    <mergeCell ref="FYI5:FYJ5"/>
    <mergeCell ref="GAS5:GAT5"/>
    <mergeCell ref="GAU5:GAV5"/>
    <mergeCell ref="GAW5:GAX5"/>
    <mergeCell ref="GAY5:GAZ5"/>
    <mergeCell ref="GBA5:GBB5"/>
    <mergeCell ref="GAI5:GAJ5"/>
    <mergeCell ref="GAK5:GAL5"/>
    <mergeCell ref="GAM5:GAN5"/>
    <mergeCell ref="GAO5:GAP5"/>
    <mergeCell ref="GAQ5:GAR5"/>
    <mergeCell ref="FZY5:FZZ5"/>
    <mergeCell ref="GAA5:GAB5"/>
    <mergeCell ref="GAC5:GAD5"/>
    <mergeCell ref="GAE5:GAF5"/>
    <mergeCell ref="GAG5:GAH5"/>
    <mergeCell ref="FZO5:FZP5"/>
    <mergeCell ref="FZQ5:FZR5"/>
    <mergeCell ref="FZS5:FZT5"/>
    <mergeCell ref="FZU5:FZV5"/>
    <mergeCell ref="FZW5:FZX5"/>
    <mergeCell ref="GCG5:GCH5"/>
    <mergeCell ref="GCI5:GCJ5"/>
    <mergeCell ref="GCK5:GCL5"/>
    <mergeCell ref="GCM5:GCN5"/>
    <mergeCell ref="GCO5:GCP5"/>
    <mergeCell ref="GBW5:GBX5"/>
    <mergeCell ref="GBY5:GBZ5"/>
    <mergeCell ref="GCA5:GCB5"/>
    <mergeCell ref="GCC5:GCD5"/>
    <mergeCell ref="GCE5:GCF5"/>
    <mergeCell ref="GBM5:GBN5"/>
    <mergeCell ref="GBO5:GBP5"/>
    <mergeCell ref="GBQ5:GBR5"/>
    <mergeCell ref="GBS5:GBT5"/>
    <mergeCell ref="GBU5:GBV5"/>
    <mergeCell ref="GBC5:GBD5"/>
    <mergeCell ref="GBE5:GBF5"/>
    <mergeCell ref="GBG5:GBH5"/>
    <mergeCell ref="GBI5:GBJ5"/>
    <mergeCell ref="GBK5:GBL5"/>
    <mergeCell ref="GDU5:GDV5"/>
    <mergeCell ref="GDW5:GDX5"/>
    <mergeCell ref="GDY5:GDZ5"/>
    <mergeCell ref="GEA5:GEB5"/>
    <mergeCell ref="GEC5:GED5"/>
    <mergeCell ref="GDK5:GDL5"/>
    <mergeCell ref="GDM5:GDN5"/>
    <mergeCell ref="GDO5:GDP5"/>
    <mergeCell ref="GDQ5:GDR5"/>
    <mergeCell ref="GDS5:GDT5"/>
    <mergeCell ref="GDA5:GDB5"/>
    <mergeCell ref="GDC5:GDD5"/>
    <mergeCell ref="GDE5:GDF5"/>
    <mergeCell ref="GDG5:GDH5"/>
    <mergeCell ref="GDI5:GDJ5"/>
    <mergeCell ref="GCQ5:GCR5"/>
    <mergeCell ref="GCS5:GCT5"/>
    <mergeCell ref="GCU5:GCV5"/>
    <mergeCell ref="GCW5:GCX5"/>
    <mergeCell ref="GCY5:GCZ5"/>
    <mergeCell ref="GFI5:GFJ5"/>
    <mergeCell ref="GFK5:GFL5"/>
    <mergeCell ref="GFM5:GFN5"/>
    <mergeCell ref="GFO5:GFP5"/>
    <mergeCell ref="GFQ5:GFR5"/>
    <mergeCell ref="GEY5:GEZ5"/>
    <mergeCell ref="GFA5:GFB5"/>
    <mergeCell ref="GFC5:GFD5"/>
    <mergeCell ref="GFE5:GFF5"/>
    <mergeCell ref="GFG5:GFH5"/>
    <mergeCell ref="GEO5:GEP5"/>
    <mergeCell ref="GEQ5:GER5"/>
    <mergeCell ref="GES5:GET5"/>
    <mergeCell ref="GEU5:GEV5"/>
    <mergeCell ref="GEW5:GEX5"/>
    <mergeCell ref="GEE5:GEF5"/>
    <mergeCell ref="GEG5:GEH5"/>
    <mergeCell ref="GEI5:GEJ5"/>
    <mergeCell ref="GEK5:GEL5"/>
    <mergeCell ref="GEM5:GEN5"/>
    <mergeCell ref="GGW5:GGX5"/>
    <mergeCell ref="GGY5:GGZ5"/>
    <mergeCell ref="GHA5:GHB5"/>
    <mergeCell ref="GHC5:GHD5"/>
    <mergeCell ref="GHE5:GHF5"/>
    <mergeCell ref="GGM5:GGN5"/>
    <mergeCell ref="GGO5:GGP5"/>
    <mergeCell ref="GGQ5:GGR5"/>
    <mergeCell ref="GGS5:GGT5"/>
    <mergeCell ref="GGU5:GGV5"/>
    <mergeCell ref="GGC5:GGD5"/>
    <mergeCell ref="GGE5:GGF5"/>
    <mergeCell ref="GGG5:GGH5"/>
    <mergeCell ref="GGI5:GGJ5"/>
    <mergeCell ref="GGK5:GGL5"/>
    <mergeCell ref="GFS5:GFT5"/>
    <mergeCell ref="GFU5:GFV5"/>
    <mergeCell ref="GFW5:GFX5"/>
    <mergeCell ref="GFY5:GFZ5"/>
    <mergeCell ref="GGA5:GGB5"/>
    <mergeCell ref="GIK5:GIL5"/>
    <mergeCell ref="GIM5:GIN5"/>
    <mergeCell ref="GIO5:GIP5"/>
    <mergeCell ref="GIQ5:GIR5"/>
    <mergeCell ref="GIS5:GIT5"/>
    <mergeCell ref="GIA5:GIB5"/>
    <mergeCell ref="GIC5:GID5"/>
    <mergeCell ref="GIE5:GIF5"/>
    <mergeCell ref="GIG5:GIH5"/>
    <mergeCell ref="GII5:GIJ5"/>
    <mergeCell ref="GHQ5:GHR5"/>
    <mergeCell ref="GHS5:GHT5"/>
    <mergeCell ref="GHU5:GHV5"/>
    <mergeCell ref="GHW5:GHX5"/>
    <mergeCell ref="GHY5:GHZ5"/>
    <mergeCell ref="GHG5:GHH5"/>
    <mergeCell ref="GHI5:GHJ5"/>
    <mergeCell ref="GHK5:GHL5"/>
    <mergeCell ref="GHM5:GHN5"/>
    <mergeCell ref="GHO5:GHP5"/>
    <mergeCell ref="GJY5:GJZ5"/>
    <mergeCell ref="GKA5:GKB5"/>
    <mergeCell ref="GKC5:GKD5"/>
    <mergeCell ref="GKE5:GKF5"/>
    <mergeCell ref="GKG5:GKH5"/>
    <mergeCell ref="GJO5:GJP5"/>
    <mergeCell ref="GJQ5:GJR5"/>
    <mergeCell ref="GJS5:GJT5"/>
    <mergeCell ref="GJU5:GJV5"/>
    <mergeCell ref="GJW5:GJX5"/>
    <mergeCell ref="GJE5:GJF5"/>
    <mergeCell ref="GJG5:GJH5"/>
    <mergeCell ref="GJI5:GJJ5"/>
    <mergeCell ref="GJK5:GJL5"/>
    <mergeCell ref="GJM5:GJN5"/>
    <mergeCell ref="GIU5:GIV5"/>
    <mergeCell ref="GIW5:GIX5"/>
    <mergeCell ref="GIY5:GIZ5"/>
    <mergeCell ref="GJA5:GJB5"/>
    <mergeCell ref="GJC5:GJD5"/>
    <mergeCell ref="GLM5:GLN5"/>
    <mergeCell ref="GLO5:GLP5"/>
    <mergeCell ref="GLQ5:GLR5"/>
    <mergeCell ref="GLS5:GLT5"/>
    <mergeCell ref="GLU5:GLV5"/>
    <mergeCell ref="GLC5:GLD5"/>
    <mergeCell ref="GLE5:GLF5"/>
    <mergeCell ref="GLG5:GLH5"/>
    <mergeCell ref="GLI5:GLJ5"/>
    <mergeCell ref="GLK5:GLL5"/>
    <mergeCell ref="GKS5:GKT5"/>
    <mergeCell ref="GKU5:GKV5"/>
    <mergeCell ref="GKW5:GKX5"/>
    <mergeCell ref="GKY5:GKZ5"/>
    <mergeCell ref="GLA5:GLB5"/>
    <mergeCell ref="GKI5:GKJ5"/>
    <mergeCell ref="GKK5:GKL5"/>
    <mergeCell ref="GKM5:GKN5"/>
    <mergeCell ref="GKO5:GKP5"/>
    <mergeCell ref="GKQ5:GKR5"/>
    <mergeCell ref="GNA5:GNB5"/>
    <mergeCell ref="GNC5:GND5"/>
    <mergeCell ref="GNE5:GNF5"/>
    <mergeCell ref="GNG5:GNH5"/>
    <mergeCell ref="GNI5:GNJ5"/>
    <mergeCell ref="GMQ5:GMR5"/>
    <mergeCell ref="GMS5:GMT5"/>
    <mergeCell ref="GMU5:GMV5"/>
    <mergeCell ref="GMW5:GMX5"/>
    <mergeCell ref="GMY5:GMZ5"/>
    <mergeCell ref="GMG5:GMH5"/>
    <mergeCell ref="GMI5:GMJ5"/>
    <mergeCell ref="GMK5:GML5"/>
    <mergeCell ref="GMM5:GMN5"/>
    <mergeCell ref="GMO5:GMP5"/>
    <mergeCell ref="GLW5:GLX5"/>
    <mergeCell ref="GLY5:GLZ5"/>
    <mergeCell ref="GMA5:GMB5"/>
    <mergeCell ref="GMC5:GMD5"/>
    <mergeCell ref="GME5:GMF5"/>
    <mergeCell ref="GOO5:GOP5"/>
    <mergeCell ref="GOQ5:GOR5"/>
    <mergeCell ref="GOS5:GOT5"/>
    <mergeCell ref="GOU5:GOV5"/>
    <mergeCell ref="GOW5:GOX5"/>
    <mergeCell ref="GOE5:GOF5"/>
    <mergeCell ref="GOG5:GOH5"/>
    <mergeCell ref="GOI5:GOJ5"/>
    <mergeCell ref="GOK5:GOL5"/>
    <mergeCell ref="GOM5:GON5"/>
    <mergeCell ref="GNU5:GNV5"/>
    <mergeCell ref="GNW5:GNX5"/>
    <mergeCell ref="GNY5:GNZ5"/>
    <mergeCell ref="GOA5:GOB5"/>
    <mergeCell ref="GOC5:GOD5"/>
    <mergeCell ref="GNK5:GNL5"/>
    <mergeCell ref="GNM5:GNN5"/>
    <mergeCell ref="GNO5:GNP5"/>
    <mergeCell ref="GNQ5:GNR5"/>
    <mergeCell ref="GNS5:GNT5"/>
    <mergeCell ref="GQC5:GQD5"/>
    <mergeCell ref="GQE5:GQF5"/>
    <mergeCell ref="GQG5:GQH5"/>
    <mergeCell ref="GQI5:GQJ5"/>
    <mergeCell ref="GQK5:GQL5"/>
    <mergeCell ref="GPS5:GPT5"/>
    <mergeCell ref="GPU5:GPV5"/>
    <mergeCell ref="GPW5:GPX5"/>
    <mergeCell ref="GPY5:GPZ5"/>
    <mergeCell ref="GQA5:GQB5"/>
    <mergeCell ref="GPI5:GPJ5"/>
    <mergeCell ref="GPK5:GPL5"/>
    <mergeCell ref="GPM5:GPN5"/>
    <mergeCell ref="GPO5:GPP5"/>
    <mergeCell ref="GPQ5:GPR5"/>
    <mergeCell ref="GOY5:GOZ5"/>
    <mergeCell ref="GPA5:GPB5"/>
    <mergeCell ref="GPC5:GPD5"/>
    <mergeCell ref="GPE5:GPF5"/>
    <mergeCell ref="GPG5:GPH5"/>
    <mergeCell ref="GRQ5:GRR5"/>
    <mergeCell ref="GRS5:GRT5"/>
    <mergeCell ref="GRU5:GRV5"/>
    <mergeCell ref="GRW5:GRX5"/>
    <mergeCell ref="GRY5:GRZ5"/>
    <mergeCell ref="GRG5:GRH5"/>
    <mergeCell ref="GRI5:GRJ5"/>
    <mergeCell ref="GRK5:GRL5"/>
    <mergeCell ref="GRM5:GRN5"/>
    <mergeCell ref="GRO5:GRP5"/>
    <mergeCell ref="GQW5:GQX5"/>
    <mergeCell ref="GQY5:GQZ5"/>
    <mergeCell ref="GRA5:GRB5"/>
    <mergeCell ref="GRC5:GRD5"/>
    <mergeCell ref="GRE5:GRF5"/>
    <mergeCell ref="GQM5:GQN5"/>
    <mergeCell ref="GQO5:GQP5"/>
    <mergeCell ref="GQQ5:GQR5"/>
    <mergeCell ref="GQS5:GQT5"/>
    <mergeCell ref="GQU5:GQV5"/>
    <mergeCell ref="GTE5:GTF5"/>
    <mergeCell ref="GTG5:GTH5"/>
    <mergeCell ref="GTI5:GTJ5"/>
    <mergeCell ref="GTK5:GTL5"/>
    <mergeCell ref="GTM5:GTN5"/>
    <mergeCell ref="GSU5:GSV5"/>
    <mergeCell ref="GSW5:GSX5"/>
    <mergeCell ref="GSY5:GSZ5"/>
    <mergeCell ref="GTA5:GTB5"/>
    <mergeCell ref="GTC5:GTD5"/>
    <mergeCell ref="GSK5:GSL5"/>
    <mergeCell ref="GSM5:GSN5"/>
    <mergeCell ref="GSO5:GSP5"/>
    <mergeCell ref="GSQ5:GSR5"/>
    <mergeCell ref="GSS5:GST5"/>
    <mergeCell ref="GSA5:GSB5"/>
    <mergeCell ref="GSC5:GSD5"/>
    <mergeCell ref="GSE5:GSF5"/>
    <mergeCell ref="GSG5:GSH5"/>
    <mergeCell ref="GSI5:GSJ5"/>
    <mergeCell ref="GUS5:GUT5"/>
    <mergeCell ref="GUU5:GUV5"/>
    <mergeCell ref="GUW5:GUX5"/>
    <mergeCell ref="GUY5:GUZ5"/>
    <mergeCell ref="GVA5:GVB5"/>
    <mergeCell ref="GUI5:GUJ5"/>
    <mergeCell ref="GUK5:GUL5"/>
    <mergeCell ref="GUM5:GUN5"/>
    <mergeCell ref="GUO5:GUP5"/>
    <mergeCell ref="GUQ5:GUR5"/>
    <mergeCell ref="GTY5:GTZ5"/>
    <mergeCell ref="GUA5:GUB5"/>
    <mergeCell ref="GUC5:GUD5"/>
    <mergeCell ref="GUE5:GUF5"/>
    <mergeCell ref="GUG5:GUH5"/>
    <mergeCell ref="GTO5:GTP5"/>
    <mergeCell ref="GTQ5:GTR5"/>
    <mergeCell ref="GTS5:GTT5"/>
    <mergeCell ref="GTU5:GTV5"/>
    <mergeCell ref="GTW5:GTX5"/>
    <mergeCell ref="GWG5:GWH5"/>
    <mergeCell ref="GWI5:GWJ5"/>
    <mergeCell ref="GWK5:GWL5"/>
    <mergeCell ref="GWM5:GWN5"/>
    <mergeCell ref="GWO5:GWP5"/>
    <mergeCell ref="GVW5:GVX5"/>
    <mergeCell ref="GVY5:GVZ5"/>
    <mergeCell ref="GWA5:GWB5"/>
    <mergeCell ref="GWC5:GWD5"/>
    <mergeCell ref="GWE5:GWF5"/>
    <mergeCell ref="GVM5:GVN5"/>
    <mergeCell ref="GVO5:GVP5"/>
    <mergeCell ref="GVQ5:GVR5"/>
    <mergeCell ref="GVS5:GVT5"/>
    <mergeCell ref="GVU5:GVV5"/>
    <mergeCell ref="GVC5:GVD5"/>
    <mergeCell ref="GVE5:GVF5"/>
    <mergeCell ref="GVG5:GVH5"/>
    <mergeCell ref="GVI5:GVJ5"/>
    <mergeCell ref="GVK5:GVL5"/>
    <mergeCell ref="GXU5:GXV5"/>
    <mergeCell ref="GXW5:GXX5"/>
    <mergeCell ref="GXY5:GXZ5"/>
    <mergeCell ref="GYA5:GYB5"/>
    <mergeCell ref="GYC5:GYD5"/>
    <mergeCell ref="GXK5:GXL5"/>
    <mergeCell ref="GXM5:GXN5"/>
    <mergeCell ref="GXO5:GXP5"/>
    <mergeCell ref="GXQ5:GXR5"/>
    <mergeCell ref="GXS5:GXT5"/>
    <mergeCell ref="GXA5:GXB5"/>
    <mergeCell ref="GXC5:GXD5"/>
    <mergeCell ref="GXE5:GXF5"/>
    <mergeCell ref="GXG5:GXH5"/>
    <mergeCell ref="GXI5:GXJ5"/>
    <mergeCell ref="GWQ5:GWR5"/>
    <mergeCell ref="GWS5:GWT5"/>
    <mergeCell ref="GWU5:GWV5"/>
    <mergeCell ref="GWW5:GWX5"/>
    <mergeCell ref="GWY5:GWZ5"/>
    <mergeCell ref="GZI5:GZJ5"/>
    <mergeCell ref="GZK5:GZL5"/>
    <mergeCell ref="GZM5:GZN5"/>
    <mergeCell ref="GZO5:GZP5"/>
    <mergeCell ref="GZQ5:GZR5"/>
    <mergeCell ref="GYY5:GYZ5"/>
    <mergeCell ref="GZA5:GZB5"/>
    <mergeCell ref="GZC5:GZD5"/>
    <mergeCell ref="GZE5:GZF5"/>
    <mergeCell ref="GZG5:GZH5"/>
    <mergeCell ref="GYO5:GYP5"/>
    <mergeCell ref="GYQ5:GYR5"/>
    <mergeCell ref="GYS5:GYT5"/>
    <mergeCell ref="GYU5:GYV5"/>
    <mergeCell ref="GYW5:GYX5"/>
    <mergeCell ref="GYE5:GYF5"/>
    <mergeCell ref="GYG5:GYH5"/>
    <mergeCell ref="GYI5:GYJ5"/>
    <mergeCell ref="GYK5:GYL5"/>
    <mergeCell ref="GYM5:GYN5"/>
    <mergeCell ref="HAW5:HAX5"/>
    <mergeCell ref="HAY5:HAZ5"/>
    <mergeCell ref="HBA5:HBB5"/>
    <mergeCell ref="HBC5:HBD5"/>
    <mergeCell ref="HBE5:HBF5"/>
    <mergeCell ref="HAM5:HAN5"/>
    <mergeCell ref="HAO5:HAP5"/>
    <mergeCell ref="HAQ5:HAR5"/>
    <mergeCell ref="HAS5:HAT5"/>
    <mergeCell ref="HAU5:HAV5"/>
    <mergeCell ref="HAC5:HAD5"/>
    <mergeCell ref="HAE5:HAF5"/>
    <mergeCell ref="HAG5:HAH5"/>
    <mergeCell ref="HAI5:HAJ5"/>
    <mergeCell ref="HAK5:HAL5"/>
    <mergeCell ref="GZS5:GZT5"/>
    <mergeCell ref="GZU5:GZV5"/>
    <mergeCell ref="GZW5:GZX5"/>
    <mergeCell ref="GZY5:GZZ5"/>
    <mergeCell ref="HAA5:HAB5"/>
    <mergeCell ref="HCK5:HCL5"/>
    <mergeCell ref="HCM5:HCN5"/>
    <mergeCell ref="HCO5:HCP5"/>
    <mergeCell ref="HCQ5:HCR5"/>
    <mergeCell ref="HCS5:HCT5"/>
    <mergeCell ref="HCA5:HCB5"/>
    <mergeCell ref="HCC5:HCD5"/>
    <mergeCell ref="HCE5:HCF5"/>
    <mergeCell ref="HCG5:HCH5"/>
    <mergeCell ref="HCI5:HCJ5"/>
    <mergeCell ref="HBQ5:HBR5"/>
    <mergeCell ref="HBS5:HBT5"/>
    <mergeCell ref="HBU5:HBV5"/>
    <mergeCell ref="HBW5:HBX5"/>
    <mergeCell ref="HBY5:HBZ5"/>
    <mergeCell ref="HBG5:HBH5"/>
    <mergeCell ref="HBI5:HBJ5"/>
    <mergeCell ref="HBK5:HBL5"/>
    <mergeCell ref="HBM5:HBN5"/>
    <mergeCell ref="HBO5:HBP5"/>
    <mergeCell ref="HDY5:HDZ5"/>
    <mergeCell ref="HEA5:HEB5"/>
    <mergeCell ref="HEC5:HED5"/>
    <mergeCell ref="HEE5:HEF5"/>
    <mergeCell ref="HEG5:HEH5"/>
    <mergeCell ref="HDO5:HDP5"/>
    <mergeCell ref="HDQ5:HDR5"/>
    <mergeCell ref="HDS5:HDT5"/>
    <mergeCell ref="HDU5:HDV5"/>
    <mergeCell ref="HDW5:HDX5"/>
    <mergeCell ref="HDE5:HDF5"/>
    <mergeCell ref="HDG5:HDH5"/>
    <mergeCell ref="HDI5:HDJ5"/>
    <mergeCell ref="HDK5:HDL5"/>
    <mergeCell ref="HDM5:HDN5"/>
    <mergeCell ref="HCU5:HCV5"/>
    <mergeCell ref="HCW5:HCX5"/>
    <mergeCell ref="HCY5:HCZ5"/>
    <mergeCell ref="HDA5:HDB5"/>
    <mergeCell ref="HDC5:HDD5"/>
    <mergeCell ref="HFM5:HFN5"/>
    <mergeCell ref="HFO5:HFP5"/>
    <mergeCell ref="HFQ5:HFR5"/>
    <mergeCell ref="HFS5:HFT5"/>
    <mergeCell ref="HFU5:HFV5"/>
    <mergeCell ref="HFC5:HFD5"/>
    <mergeCell ref="HFE5:HFF5"/>
    <mergeCell ref="HFG5:HFH5"/>
    <mergeCell ref="HFI5:HFJ5"/>
    <mergeCell ref="HFK5:HFL5"/>
    <mergeCell ref="HES5:HET5"/>
    <mergeCell ref="HEU5:HEV5"/>
    <mergeCell ref="HEW5:HEX5"/>
    <mergeCell ref="HEY5:HEZ5"/>
    <mergeCell ref="HFA5:HFB5"/>
    <mergeCell ref="HEI5:HEJ5"/>
    <mergeCell ref="HEK5:HEL5"/>
    <mergeCell ref="HEM5:HEN5"/>
    <mergeCell ref="HEO5:HEP5"/>
    <mergeCell ref="HEQ5:HER5"/>
    <mergeCell ref="HHA5:HHB5"/>
    <mergeCell ref="HHC5:HHD5"/>
    <mergeCell ref="HHE5:HHF5"/>
    <mergeCell ref="HHG5:HHH5"/>
    <mergeCell ref="HHI5:HHJ5"/>
    <mergeCell ref="HGQ5:HGR5"/>
    <mergeCell ref="HGS5:HGT5"/>
    <mergeCell ref="HGU5:HGV5"/>
    <mergeCell ref="HGW5:HGX5"/>
    <mergeCell ref="HGY5:HGZ5"/>
    <mergeCell ref="HGG5:HGH5"/>
    <mergeCell ref="HGI5:HGJ5"/>
    <mergeCell ref="HGK5:HGL5"/>
    <mergeCell ref="HGM5:HGN5"/>
    <mergeCell ref="HGO5:HGP5"/>
    <mergeCell ref="HFW5:HFX5"/>
    <mergeCell ref="HFY5:HFZ5"/>
    <mergeCell ref="HGA5:HGB5"/>
    <mergeCell ref="HGC5:HGD5"/>
    <mergeCell ref="HGE5:HGF5"/>
    <mergeCell ref="HIO5:HIP5"/>
    <mergeCell ref="HIQ5:HIR5"/>
    <mergeCell ref="HIS5:HIT5"/>
    <mergeCell ref="HIU5:HIV5"/>
    <mergeCell ref="HIW5:HIX5"/>
    <mergeCell ref="HIE5:HIF5"/>
    <mergeCell ref="HIG5:HIH5"/>
    <mergeCell ref="HII5:HIJ5"/>
    <mergeCell ref="HIK5:HIL5"/>
    <mergeCell ref="HIM5:HIN5"/>
    <mergeCell ref="HHU5:HHV5"/>
    <mergeCell ref="HHW5:HHX5"/>
    <mergeCell ref="HHY5:HHZ5"/>
    <mergeCell ref="HIA5:HIB5"/>
    <mergeCell ref="HIC5:HID5"/>
    <mergeCell ref="HHK5:HHL5"/>
    <mergeCell ref="HHM5:HHN5"/>
    <mergeCell ref="HHO5:HHP5"/>
    <mergeCell ref="HHQ5:HHR5"/>
    <mergeCell ref="HHS5:HHT5"/>
    <mergeCell ref="HKC5:HKD5"/>
    <mergeCell ref="HKE5:HKF5"/>
    <mergeCell ref="HKG5:HKH5"/>
    <mergeCell ref="HKI5:HKJ5"/>
    <mergeCell ref="HKK5:HKL5"/>
    <mergeCell ref="HJS5:HJT5"/>
    <mergeCell ref="HJU5:HJV5"/>
    <mergeCell ref="HJW5:HJX5"/>
    <mergeCell ref="HJY5:HJZ5"/>
    <mergeCell ref="HKA5:HKB5"/>
    <mergeCell ref="HJI5:HJJ5"/>
    <mergeCell ref="HJK5:HJL5"/>
    <mergeCell ref="HJM5:HJN5"/>
    <mergeCell ref="HJO5:HJP5"/>
    <mergeCell ref="HJQ5:HJR5"/>
    <mergeCell ref="HIY5:HIZ5"/>
    <mergeCell ref="HJA5:HJB5"/>
    <mergeCell ref="HJC5:HJD5"/>
    <mergeCell ref="HJE5:HJF5"/>
    <mergeCell ref="HJG5:HJH5"/>
    <mergeCell ref="HLQ5:HLR5"/>
    <mergeCell ref="HLS5:HLT5"/>
    <mergeCell ref="HLU5:HLV5"/>
    <mergeCell ref="HLW5:HLX5"/>
    <mergeCell ref="HLY5:HLZ5"/>
    <mergeCell ref="HLG5:HLH5"/>
    <mergeCell ref="HLI5:HLJ5"/>
    <mergeCell ref="HLK5:HLL5"/>
    <mergeCell ref="HLM5:HLN5"/>
    <mergeCell ref="HLO5:HLP5"/>
    <mergeCell ref="HKW5:HKX5"/>
    <mergeCell ref="HKY5:HKZ5"/>
    <mergeCell ref="HLA5:HLB5"/>
    <mergeCell ref="HLC5:HLD5"/>
    <mergeCell ref="HLE5:HLF5"/>
    <mergeCell ref="HKM5:HKN5"/>
    <mergeCell ref="HKO5:HKP5"/>
    <mergeCell ref="HKQ5:HKR5"/>
    <mergeCell ref="HKS5:HKT5"/>
    <mergeCell ref="HKU5:HKV5"/>
    <mergeCell ref="HNE5:HNF5"/>
    <mergeCell ref="HNG5:HNH5"/>
    <mergeCell ref="HNI5:HNJ5"/>
    <mergeCell ref="HNK5:HNL5"/>
    <mergeCell ref="HNM5:HNN5"/>
    <mergeCell ref="HMU5:HMV5"/>
    <mergeCell ref="HMW5:HMX5"/>
    <mergeCell ref="HMY5:HMZ5"/>
    <mergeCell ref="HNA5:HNB5"/>
    <mergeCell ref="HNC5:HND5"/>
    <mergeCell ref="HMK5:HML5"/>
    <mergeCell ref="HMM5:HMN5"/>
    <mergeCell ref="HMO5:HMP5"/>
    <mergeCell ref="HMQ5:HMR5"/>
    <mergeCell ref="HMS5:HMT5"/>
    <mergeCell ref="HMA5:HMB5"/>
    <mergeCell ref="HMC5:HMD5"/>
    <mergeCell ref="HME5:HMF5"/>
    <mergeCell ref="HMG5:HMH5"/>
    <mergeCell ref="HMI5:HMJ5"/>
    <mergeCell ref="HOS5:HOT5"/>
    <mergeCell ref="HOU5:HOV5"/>
    <mergeCell ref="HOW5:HOX5"/>
    <mergeCell ref="HOY5:HOZ5"/>
    <mergeCell ref="HPA5:HPB5"/>
    <mergeCell ref="HOI5:HOJ5"/>
    <mergeCell ref="HOK5:HOL5"/>
    <mergeCell ref="HOM5:HON5"/>
    <mergeCell ref="HOO5:HOP5"/>
    <mergeCell ref="HOQ5:HOR5"/>
    <mergeCell ref="HNY5:HNZ5"/>
    <mergeCell ref="HOA5:HOB5"/>
    <mergeCell ref="HOC5:HOD5"/>
    <mergeCell ref="HOE5:HOF5"/>
    <mergeCell ref="HOG5:HOH5"/>
    <mergeCell ref="HNO5:HNP5"/>
    <mergeCell ref="HNQ5:HNR5"/>
    <mergeCell ref="HNS5:HNT5"/>
    <mergeCell ref="HNU5:HNV5"/>
    <mergeCell ref="HNW5:HNX5"/>
    <mergeCell ref="HQG5:HQH5"/>
    <mergeCell ref="HQI5:HQJ5"/>
    <mergeCell ref="HQK5:HQL5"/>
    <mergeCell ref="HQM5:HQN5"/>
    <mergeCell ref="HQO5:HQP5"/>
    <mergeCell ref="HPW5:HPX5"/>
    <mergeCell ref="HPY5:HPZ5"/>
    <mergeCell ref="HQA5:HQB5"/>
    <mergeCell ref="HQC5:HQD5"/>
    <mergeCell ref="HQE5:HQF5"/>
    <mergeCell ref="HPM5:HPN5"/>
    <mergeCell ref="HPO5:HPP5"/>
    <mergeCell ref="HPQ5:HPR5"/>
    <mergeCell ref="HPS5:HPT5"/>
    <mergeCell ref="HPU5:HPV5"/>
    <mergeCell ref="HPC5:HPD5"/>
    <mergeCell ref="HPE5:HPF5"/>
    <mergeCell ref="HPG5:HPH5"/>
    <mergeCell ref="HPI5:HPJ5"/>
    <mergeCell ref="HPK5:HPL5"/>
    <mergeCell ref="HRU5:HRV5"/>
    <mergeCell ref="HRW5:HRX5"/>
    <mergeCell ref="HRY5:HRZ5"/>
    <mergeCell ref="HSA5:HSB5"/>
    <mergeCell ref="HSC5:HSD5"/>
    <mergeCell ref="HRK5:HRL5"/>
    <mergeCell ref="HRM5:HRN5"/>
    <mergeCell ref="HRO5:HRP5"/>
    <mergeCell ref="HRQ5:HRR5"/>
    <mergeCell ref="HRS5:HRT5"/>
    <mergeCell ref="HRA5:HRB5"/>
    <mergeCell ref="HRC5:HRD5"/>
    <mergeCell ref="HRE5:HRF5"/>
    <mergeCell ref="HRG5:HRH5"/>
    <mergeCell ref="HRI5:HRJ5"/>
    <mergeCell ref="HQQ5:HQR5"/>
    <mergeCell ref="HQS5:HQT5"/>
    <mergeCell ref="HQU5:HQV5"/>
    <mergeCell ref="HQW5:HQX5"/>
    <mergeCell ref="HQY5:HQZ5"/>
    <mergeCell ref="HTI5:HTJ5"/>
    <mergeCell ref="HTK5:HTL5"/>
    <mergeCell ref="HTM5:HTN5"/>
    <mergeCell ref="HTO5:HTP5"/>
    <mergeCell ref="HTQ5:HTR5"/>
    <mergeCell ref="HSY5:HSZ5"/>
    <mergeCell ref="HTA5:HTB5"/>
    <mergeCell ref="HTC5:HTD5"/>
    <mergeCell ref="HTE5:HTF5"/>
    <mergeCell ref="HTG5:HTH5"/>
    <mergeCell ref="HSO5:HSP5"/>
    <mergeCell ref="HSQ5:HSR5"/>
    <mergeCell ref="HSS5:HST5"/>
    <mergeCell ref="HSU5:HSV5"/>
    <mergeCell ref="HSW5:HSX5"/>
    <mergeCell ref="HSE5:HSF5"/>
    <mergeCell ref="HSG5:HSH5"/>
    <mergeCell ref="HSI5:HSJ5"/>
    <mergeCell ref="HSK5:HSL5"/>
    <mergeCell ref="HSM5:HSN5"/>
    <mergeCell ref="HUW5:HUX5"/>
    <mergeCell ref="HUY5:HUZ5"/>
    <mergeCell ref="HVA5:HVB5"/>
    <mergeCell ref="HVC5:HVD5"/>
    <mergeCell ref="HVE5:HVF5"/>
    <mergeCell ref="HUM5:HUN5"/>
    <mergeCell ref="HUO5:HUP5"/>
    <mergeCell ref="HUQ5:HUR5"/>
    <mergeCell ref="HUS5:HUT5"/>
    <mergeCell ref="HUU5:HUV5"/>
    <mergeCell ref="HUC5:HUD5"/>
    <mergeCell ref="HUE5:HUF5"/>
    <mergeCell ref="HUG5:HUH5"/>
    <mergeCell ref="HUI5:HUJ5"/>
    <mergeCell ref="HUK5:HUL5"/>
    <mergeCell ref="HTS5:HTT5"/>
    <mergeCell ref="HTU5:HTV5"/>
    <mergeCell ref="HTW5:HTX5"/>
    <mergeCell ref="HTY5:HTZ5"/>
    <mergeCell ref="HUA5:HUB5"/>
    <mergeCell ref="HWK5:HWL5"/>
    <mergeCell ref="HWM5:HWN5"/>
    <mergeCell ref="HWO5:HWP5"/>
    <mergeCell ref="HWQ5:HWR5"/>
    <mergeCell ref="HWS5:HWT5"/>
    <mergeCell ref="HWA5:HWB5"/>
    <mergeCell ref="HWC5:HWD5"/>
    <mergeCell ref="HWE5:HWF5"/>
    <mergeCell ref="HWG5:HWH5"/>
    <mergeCell ref="HWI5:HWJ5"/>
    <mergeCell ref="HVQ5:HVR5"/>
    <mergeCell ref="HVS5:HVT5"/>
    <mergeCell ref="HVU5:HVV5"/>
    <mergeCell ref="HVW5:HVX5"/>
    <mergeCell ref="HVY5:HVZ5"/>
    <mergeCell ref="HVG5:HVH5"/>
    <mergeCell ref="HVI5:HVJ5"/>
    <mergeCell ref="HVK5:HVL5"/>
    <mergeCell ref="HVM5:HVN5"/>
    <mergeCell ref="HVO5:HVP5"/>
    <mergeCell ref="HXY5:HXZ5"/>
    <mergeCell ref="HYA5:HYB5"/>
    <mergeCell ref="HYC5:HYD5"/>
    <mergeCell ref="HYE5:HYF5"/>
    <mergeCell ref="HYG5:HYH5"/>
    <mergeCell ref="HXO5:HXP5"/>
    <mergeCell ref="HXQ5:HXR5"/>
    <mergeCell ref="HXS5:HXT5"/>
    <mergeCell ref="HXU5:HXV5"/>
    <mergeCell ref="HXW5:HXX5"/>
    <mergeCell ref="HXE5:HXF5"/>
    <mergeCell ref="HXG5:HXH5"/>
    <mergeCell ref="HXI5:HXJ5"/>
    <mergeCell ref="HXK5:HXL5"/>
    <mergeCell ref="HXM5:HXN5"/>
    <mergeCell ref="HWU5:HWV5"/>
    <mergeCell ref="HWW5:HWX5"/>
    <mergeCell ref="HWY5:HWZ5"/>
    <mergeCell ref="HXA5:HXB5"/>
    <mergeCell ref="HXC5:HXD5"/>
    <mergeCell ref="HZM5:HZN5"/>
    <mergeCell ref="HZO5:HZP5"/>
    <mergeCell ref="HZQ5:HZR5"/>
    <mergeCell ref="HZS5:HZT5"/>
    <mergeCell ref="HZU5:HZV5"/>
    <mergeCell ref="HZC5:HZD5"/>
    <mergeCell ref="HZE5:HZF5"/>
    <mergeCell ref="HZG5:HZH5"/>
    <mergeCell ref="HZI5:HZJ5"/>
    <mergeCell ref="HZK5:HZL5"/>
    <mergeCell ref="HYS5:HYT5"/>
    <mergeCell ref="HYU5:HYV5"/>
    <mergeCell ref="HYW5:HYX5"/>
    <mergeCell ref="HYY5:HYZ5"/>
    <mergeCell ref="HZA5:HZB5"/>
    <mergeCell ref="HYI5:HYJ5"/>
    <mergeCell ref="HYK5:HYL5"/>
    <mergeCell ref="HYM5:HYN5"/>
    <mergeCell ref="HYO5:HYP5"/>
    <mergeCell ref="HYQ5:HYR5"/>
    <mergeCell ref="IBA5:IBB5"/>
    <mergeCell ref="IBC5:IBD5"/>
    <mergeCell ref="IBE5:IBF5"/>
    <mergeCell ref="IBG5:IBH5"/>
    <mergeCell ref="IBI5:IBJ5"/>
    <mergeCell ref="IAQ5:IAR5"/>
    <mergeCell ref="IAS5:IAT5"/>
    <mergeCell ref="IAU5:IAV5"/>
    <mergeCell ref="IAW5:IAX5"/>
    <mergeCell ref="IAY5:IAZ5"/>
    <mergeCell ref="IAG5:IAH5"/>
    <mergeCell ref="IAI5:IAJ5"/>
    <mergeCell ref="IAK5:IAL5"/>
    <mergeCell ref="IAM5:IAN5"/>
    <mergeCell ref="IAO5:IAP5"/>
    <mergeCell ref="HZW5:HZX5"/>
    <mergeCell ref="HZY5:HZZ5"/>
    <mergeCell ref="IAA5:IAB5"/>
    <mergeCell ref="IAC5:IAD5"/>
    <mergeCell ref="IAE5:IAF5"/>
    <mergeCell ref="ICO5:ICP5"/>
    <mergeCell ref="ICQ5:ICR5"/>
    <mergeCell ref="ICS5:ICT5"/>
    <mergeCell ref="ICU5:ICV5"/>
    <mergeCell ref="ICW5:ICX5"/>
    <mergeCell ref="ICE5:ICF5"/>
    <mergeCell ref="ICG5:ICH5"/>
    <mergeCell ref="ICI5:ICJ5"/>
    <mergeCell ref="ICK5:ICL5"/>
    <mergeCell ref="ICM5:ICN5"/>
    <mergeCell ref="IBU5:IBV5"/>
    <mergeCell ref="IBW5:IBX5"/>
    <mergeCell ref="IBY5:IBZ5"/>
    <mergeCell ref="ICA5:ICB5"/>
    <mergeCell ref="ICC5:ICD5"/>
    <mergeCell ref="IBK5:IBL5"/>
    <mergeCell ref="IBM5:IBN5"/>
    <mergeCell ref="IBO5:IBP5"/>
    <mergeCell ref="IBQ5:IBR5"/>
    <mergeCell ref="IBS5:IBT5"/>
    <mergeCell ref="IEC5:IED5"/>
    <mergeCell ref="IEE5:IEF5"/>
    <mergeCell ref="IEG5:IEH5"/>
    <mergeCell ref="IEI5:IEJ5"/>
    <mergeCell ref="IEK5:IEL5"/>
    <mergeCell ref="IDS5:IDT5"/>
    <mergeCell ref="IDU5:IDV5"/>
    <mergeCell ref="IDW5:IDX5"/>
    <mergeCell ref="IDY5:IDZ5"/>
    <mergeCell ref="IEA5:IEB5"/>
    <mergeCell ref="IDI5:IDJ5"/>
    <mergeCell ref="IDK5:IDL5"/>
    <mergeCell ref="IDM5:IDN5"/>
    <mergeCell ref="IDO5:IDP5"/>
    <mergeCell ref="IDQ5:IDR5"/>
    <mergeCell ref="ICY5:ICZ5"/>
    <mergeCell ref="IDA5:IDB5"/>
    <mergeCell ref="IDC5:IDD5"/>
    <mergeCell ref="IDE5:IDF5"/>
    <mergeCell ref="IDG5:IDH5"/>
    <mergeCell ref="IFQ5:IFR5"/>
    <mergeCell ref="IFS5:IFT5"/>
    <mergeCell ref="IFU5:IFV5"/>
    <mergeCell ref="IFW5:IFX5"/>
    <mergeCell ref="IFY5:IFZ5"/>
    <mergeCell ref="IFG5:IFH5"/>
    <mergeCell ref="IFI5:IFJ5"/>
    <mergeCell ref="IFK5:IFL5"/>
    <mergeCell ref="IFM5:IFN5"/>
    <mergeCell ref="IFO5:IFP5"/>
    <mergeCell ref="IEW5:IEX5"/>
    <mergeCell ref="IEY5:IEZ5"/>
    <mergeCell ref="IFA5:IFB5"/>
    <mergeCell ref="IFC5:IFD5"/>
    <mergeCell ref="IFE5:IFF5"/>
    <mergeCell ref="IEM5:IEN5"/>
    <mergeCell ref="IEO5:IEP5"/>
    <mergeCell ref="IEQ5:IER5"/>
    <mergeCell ref="IES5:IET5"/>
    <mergeCell ref="IEU5:IEV5"/>
    <mergeCell ref="IHE5:IHF5"/>
    <mergeCell ref="IHG5:IHH5"/>
    <mergeCell ref="IHI5:IHJ5"/>
    <mergeCell ref="IHK5:IHL5"/>
    <mergeCell ref="IHM5:IHN5"/>
    <mergeCell ref="IGU5:IGV5"/>
    <mergeCell ref="IGW5:IGX5"/>
    <mergeCell ref="IGY5:IGZ5"/>
    <mergeCell ref="IHA5:IHB5"/>
    <mergeCell ref="IHC5:IHD5"/>
    <mergeCell ref="IGK5:IGL5"/>
    <mergeCell ref="IGM5:IGN5"/>
    <mergeCell ref="IGO5:IGP5"/>
    <mergeCell ref="IGQ5:IGR5"/>
    <mergeCell ref="IGS5:IGT5"/>
    <mergeCell ref="IGA5:IGB5"/>
    <mergeCell ref="IGC5:IGD5"/>
    <mergeCell ref="IGE5:IGF5"/>
    <mergeCell ref="IGG5:IGH5"/>
    <mergeCell ref="IGI5:IGJ5"/>
    <mergeCell ref="IIS5:IIT5"/>
    <mergeCell ref="IIU5:IIV5"/>
    <mergeCell ref="IIW5:IIX5"/>
    <mergeCell ref="IIY5:IIZ5"/>
    <mergeCell ref="IJA5:IJB5"/>
    <mergeCell ref="III5:IIJ5"/>
    <mergeCell ref="IIK5:IIL5"/>
    <mergeCell ref="IIM5:IIN5"/>
    <mergeCell ref="IIO5:IIP5"/>
    <mergeCell ref="IIQ5:IIR5"/>
    <mergeCell ref="IHY5:IHZ5"/>
    <mergeCell ref="IIA5:IIB5"/>
    <mergeCell ref="IIC5:IID5"/>
    <mergeCell ref="IIE5:IIF5"/>
    <mergeCell ref="IIG5:IIH5"/>
    <mergeCell ref="IHO5:IHP5"/>
    <mergeCell ref="IHQ5:IHR5"/>
    <mergeCell ref="IHS5:IHT5"/>
    <mergeCell ref="IHU5:IHV5"/>
    <mergeCell ref="IHW5:IHX5"/>
    <mergeCell ref="IKG5:IKH5"/>
    <mergeCell ref="IKI5:IKJ5"/>
    <mergeCell ref="IKK5:IKL5"/>
    <mergeCell ref="IKM5:IKN5"/>
    <mergeCell ref="IKO5:IKP5"/>
    <mergeCell ref="IJW5:IJX5"/>
    <mergeCell ref="IJY5:IJZ5"/>
    <mergeCell ref="IKA5:IKB5"/>
    <mergeCell ref="IKC5:IKD5"/>
    <mergeCell ref="IKE5:IKF5"/>
    <mergeCell ref="IJM5:IJN5"/>
    <mergeCell ref="IJO5:IJP5"/>
    <mergeCell ref="IJQ5:IJR5"/>
    <mergeCell ref="IJS5:IJT5"/>
    <mergeCell ref="IJU5:IJV5"/>
    <mergeCell ref="IJC5:IJD5"/>
    <mergeCell ref="IJE5:IJF5"/>
    <mergeCell ref="IJG5:IJH5"/>
    <mergeCell ref="IJI5:IJJ5"/>
    <mergeCell ref="IJK5:IJL5"/>
    <mergeCell ref="ILU5:ILV5"/>
    <mergeCell ref="ILW5:ILX5"/>
    <mergeCell ref="ILY5:ILZ5"/>
    <mergeCell ref="IMA5:IMB5"/>
    <mergeCell ref="IMC5:IMD5"/>
    <mergeCell ref="ILK5:ILL5"/>
    <mergeCell ref="ILM5:ILN5"/>
    <mergeCell ref="ILO5:ILP5"/>
    <mergeCell ref="ILQ5:ILR5"/>
    <mergeCell ref="ILS5:ILT5"/>
    <mergeCell ref="ILA5:ILB5"/>
    <mergeCell ref="ILC5:ILD5"/>
    <mergeCell ref="ILE5:ILF5"/>
    <mergeCell ref="ILG5:ILH5"/>
    <mergeCell ref="ILI5:ILJ5"/>
    <mergeCell ref="IKQ5:IKR5"/>
    <mergeCell ref="IKS5:IKT5"/>
    <mergeCell ref="IKU5:IKV5"/>
    <mergeCell ref="IKW5:IKX5"/>
    <mergeCell ref="IKY5:IKZ5"/>
    <mergeCell ref="INI5:INJ5"/>
    <mergeCell ref="INK5:INL5"/>
    <mergeCell ref="INM5:INN5"/>
    <mergeCell ref="INO5:INP5"/>
    <mergeCell ref="INQ5:INR5"/>
    <mergeCell ref="IMY5:IMZ5"/>
    <mergeCell ref="INA5:INB5"/>
    <mergeCell ref="INC5:IND5"/>
    <mergeCell ref="INE5:INF5"/>
    <mergeCell ref="ING5:INH5"/>
    <mergeCell ref="IMO5:IMP5"/>
    <mergeCell ref="IMQ5:IMR5"/>
    <mergeCell ref="IMS5:IMT5"/>
    <mergeCell ref="IMU5:IMV5"/>
    <mergeCell ref="IMW5:IMX5"/>
    <mergeCell ref="IME5:IMF5"/>
    <mergeCell ref="IMG5:IMH5"/>
    <mergeCell ref="IMI5:IMJ5"/>
    <mergeCell ref="IMK5:IML5"/>
    <mergeCell ref="IMM5:IMN5"/>
    <mergeCell ref="IOW5:IOX5"/>
    <mergeCell ref="IOY5:IOZ5"/>
    <mergeCell ref="IPA5:IPB5"/>
    <mergeCell ref="IPC5:IPD5"/>
    <mergeCell ref="IPE5:IPF5"/>
    <mergeCell ref="IOM5:ION5"/>
    <mergeCell ref="IOO5:IOP5"/>
    <mergeCell ref="IOQ5:IOR5"/>
    <mergeCell ref="IOS5:IOT5"/>
    <mergeCell ref="IOU5:IOV5"/>
    <mergeCell ref="IOC5:IOD5"/>
    <mergeCell ref="IOE5:IOF5"/>
    <mergeCell ref="IOG5:IOH5"/>
    <mergeCell ref="IOI5:IOJ5"/>
    <mergeCell ref="IOK5:IOL5"/>
    <mergeCell ref="INS5:INT5"/>
    <mergeCell ref="INU5:INV5"/>
    <mergeCell ref="INW5:INX5"/>
    <mergeCell ref="INY5:INZ5"/>
    <mergeCell ref="IOA5:IOB5"/>
    <mergeCell ref="IQK5:IQL5"/>
    <mergeCell ref="IQM5:IQN5"/>
    <mergeCell ref="IQO5:IQP5"/>
    <mergeCell ref="IQQ5:IQR5"/>
    <mergeCell ref="IQS5:IQT5"/>
    <mergeCell ref="IQA5:IQB5"/>
    <mergeCell ref="IQC5:IQD5"/>
    <mergeCell ref="IQE5:IQF5"/>
    <mergeCell ref="IQG5:IQH5"/>
    <mergeCell ref="IQI5:IQJ5"/>
    <mergeCell ref="IPQ5:IPR5"/>
    <mergeCell ref="IPS5:IPT5"/>
    <mergeCell ref="IPU5:IPV5"/>
    <mergeCell ref="IPW5:IPX5"/>
    <mergeCell ref="IPY5:IPZ5"/>
    <mergeCell ref="IPG5:IPH5"/>
    <mergeCell ref="IPI5:IPJ5"/>
    <mergeCell ref="IPK5:IPL5"/>
    <mergeCell ref="IPM5:IPN5"/>
    <mergeCell ref="IPO5:IPP5"/>
    <mergeCell ref="IRY5:IRZ5"/>
    <mergeCell ref="ISA5:ISB5"/>
    <mergeCell ref="ISC5:ISD5"/>
    <mergeCell ref="ISE5:ISF5"/>
    <mergeCell ref="ISG5:ISH5"/>
    <mergeCell ref="IRO5:IRP5"/>
    <mergeCell ref="IRQ5:IRR5"/>
    <mergeCell ref="IRS5:IRT5"/>
    <mergeCell ref="IRU5:IRV5"/>
    <mergeCell ref="IRW5:IRX5"/>
    <mergeCell ref="IRE5:IRF5"/>
    <mergeCell ref="IRG5:IRH5"/>
    <mergeCell ref="IRI5:IRJ5"/>
    <mergeCell ref="IRK5:IRL5"/>
    <mergeCell ref="IRM5:IRN5"/>
    <mergeCell ref="IQU5:IQV5"/>
    <mergeCell ref="IQW5:IQX5"/>
    <mergeCell ref="IQY5:IQZ5"/>
    <mergeCell ref="IRA5:IRB5"/>
    <mergeCell ref="IRC5:IRD5"/>
    <mergeCell ref="ITM5:ITN5"/>
    <mergeCell ref="ITO5:ITP5"/>
    <mergeCell ref="ITQ5:ITR5"/>
    <mergeCell ref="ITS5:ITT5"/>
    <mergeCell ref="ITU5:ITV5"/>
    <mergeCell ref="ITC5:ITD5"/>
    <mergeCell ref="ITE5:ITF5"/>
    <mergeCell ref="ITG5:ITH5"/>
    <mergeCell ref="ITI5:ITJ5"/>
    <mergeCell ref="ITK5:ITL5"/>
    <mergeCell ref="ISS5:IST5"/>
    <mergeCell ref="ISU5:ISV5"/>
    <mergeCell ref="ISW5:ISX5"/>
    <mergeCell ref="ISY5:ISZ5"/>
    <mergeCell ref="ITA5:ITB5"/>
    <mergeCell ref="ISI5:ISJ5"/>
    <mergeCell ref="ISK5:ISL5"/>
    <mergeCell ref="ISM5:ISN5"/>
    <mergeCell ref="ISO5:ISP5"/>
    <mergeCell ref="ISQ5:ISR5"/>
    <mergeCell ref="IVA5:IVB5"/>
    <mergeCell ref="IVC5:IVD5"/>
    <mergeCell ref="IVE5:IVF5"/>
    <mergeCell ref="IVG5:IVH5"/>
    <mergeCell ref="IVI5:IVJ5"/>
    <mergeCell ref="IUQ5:IUR5"/>
    <mergeCell ref="IUS5:IUT5"/>
    <mergeCell ref="IUU5:IUV5"/>
    <mergeCell ref="IUW5:IUX5"/>
    <mergeCell ref="IUY5:IUZ5"/>
    <mergeCell ref="IUG5:IUH5"/>
    <mergeCell ref="IUI5:IUJ5"/>
    <mergeCell ref="IUK5:IUL5"/>
    <mergeCell ref="IUM5:IUN5"/>
    <mergeCell ref="IUO5:IUP5"/>
    <mergeCell ref="ITW5:ITX5"/>
    <mergeCell ref="ITY5:ITZ5"/>
    <mergeCell ref="IUA5:IUB5"/>
    <mergeCell ref="IUC5:IUD5"/>
    <mergeCell ref="IUE5:IUF5"/>
    <mergeCell ref="IWO5:IWP5"/>
    <mergeCell ref="IWQ5:IWR5"/>
    <mergeCell ref="IWS5:IWT5"/>
    <mergeCell ref="IWU5:IWV5"/>
    <mergeCell ref="IWW5:IWX5"/>
    <mergeCell ref="IWE5:IWF5"/>
    <mergeCell ref="IWG5:IWH5"/>
    <mergeCell ref="IWI5:IWJ5"/>
    <mergeCell ref="IWK5:IWL5"/>
    <mergeCell ref="IWM5:IWN5"/>
    <mergeCell ref="IVU5:IVV5"/>
    <mergeCell ref="IVW5:IVX5"/>
    <mergeCell ref="IVY5:IVZ5"/>
    <mergeCell ref="IWA5:IWB5"/>
    <mergeCell ref="IWC5:IWD5"/>
    <mergeCell ref="IVK5:IVL5"/>
    <mergeCell ref="IVM5:IVN5"/>
    <mergeCell ref="IVO5:IVP5"/>
    <mergeCell ref="IVQ5:IVR5"/>
    <mergeCell ref="IVS5:IVT5"/>
    <mergeCell ref="IYC5:IYD5"/>
    <mergeCell ref="IYE5:IYF5"/>
    <mergeCell ref="IYG5:IYH5"/>
    <mergeCell ref="IYI5:IYJ5"/>
    <mergeCell ref="IYK5:IYL5"/>
    <mergeCell ref="IXS5:IXT5"/>
    <mergeCell ref="IXU5:IXV5"/>
    <mergeCell ref="IXW5:IXX5"/>
    <mergeCell ref="IXY5:IXZ5"/>
    <mergeCell ref="IYA5:IYB5"/>
    <mergeCell ref="IXI5:IXJ5"/>
    <mergeCell ref="IXK5:IXL5"/>
    <mergeCell ref="IXM5:IXN5"/>
    <mergeCell ref="IXO5:IXP5"/>
    <mergeCell ref="IXQ5:IXR5"/>
    <mergeCell ref="IWY5:IWZ5"/>
    <mergeCell ref="IXA5:IXB5"/>
    <mergeCell ref="IXC5:IXD5"/>
    <mergeCell ref="IXE5:IXF5"/>
    <mergeCell ref="IXG5:IXH5"/>
    <mergeCell ref="IZQ5:IZR5"/>
    <mergeCell ref="IZS5:IZT5"/>
    <mergeCell ref="IZU5:IZV5"/>
    <mergeCell ref="IZW5:IZX5"/>
    <mergeCell ref="IZY5:IZZ5"/>
    <mergeCell ref="IZG5:IZH5"/>
    <mergeCell ref="IZI5:IZJ5"/>
    <mergeCell ref="IZK5:IZL5"/>
    <mergeCell ref="IZM5:IZN5"/>
    <mergeCell ref="IZO5:IZP5"/>
    <mergeCell ref="IYW5:IYX5"/>
    <mergeCell ref="IYY5:IYZ5"/>
    <mergeCell ref="IZA5:IZB5"/>
    <mergeCell ref="IZC5:IZD5"/>
    <mergeCell ref="IZE5:IZF5"/>
    <mergeCell ref="IYM5:IYN5"/>
    <mergeCell ref="IYO5:IYP5"/>
    <mergeCell ref="IYQ5:IYR5"/>
    <mergeCell ref="IYS5:IYT5"/>
    <mergeCell ref="IYU5:IYV5"/>
    <mergeCell ref="JBE5:JBF5"/>
    <mergeCell ref="JBG5:JBH5"/>
    <mergeCell ref="JBI5:JBJ5"/>
    <mergeCell ref="JBK5:JBL5"/>
    <mergeCell ref="JBM5:JBN5"/>
    <mergeCell ref="JAU5:JAV5"/>
    <mergeCell ref="JAW5:JAX5"/>
    <mergeCell ref="JAY5:JAZ5"/>
    <mergeCell ref="JBA5:JBB5"/>
    <mergeCell ref="JBC5:JBD5"/>
    <mergeCell ref="JAK5:JAL5"/>
    <mergeCell ref="JAM5:JAN5"/>
    <mergeCell ref="JAO5:JAP5"/>
    <mergeCell ref="JAQ5:JAR5"/>
    <mergeCell ref="JAS5:JAT5"/>
    <mergeCell ref="JAA5:JAB5"/>
    <mergeCell ref="JAC5:JAD5"/>
    <mergeCell ref="JAE5:JAF5"/>
    <mergeCell ref="JAG5:JAH5"/>
    <mergeCell ref="JAI5:JAJ5"/>
    <mergeCell ref="JCS5:JCT5"/>
    <mergeCell ref="JCU5:JCV5"/>
    <mergeCell ref="JCW5:JCX5"/>
    <mergeCell ref="JCY5:JCZ5"/>
    <mergeCell ref="JDA5:JDB5"/>
    <mergeCell ref="JCI5:JCJ5"/>
    <mergeCell ref="JCK5:JCL5"/>
    <mergeCell ref="JCM5:JCN5"/>
    <mergeCell ref="JCO5:JCP5"/>
    <mergeCell ref="JCQ5:JCR5"/>
    <mergeCell ref="JBY5:JBZ5"/>
    <mergeCell ref="JCA5:JCB5"/>
    <mergeCell ref="JCC5:JCD5"/>
    <mergeCell ref="JCE5:JCF5"/>
    <mergeCell ref="JCG5:JCH5"/>
    <mergeCell ref="JBO5:JBP5"/>
    <mergeCell ref="JBQ5:JBR5"/>
    <mergeCell ref="JBS5:JBT5"/>
    <mergeCell ref="JBU5:JBV5"/>
    <mergeCell ref="JBW5:JBX5"/>
    <mergeCell ref="JEG5:JEH5"/>
    <mergeCell ref="JEI5:JEJ5"/>
    <mergeCell ref="JEK5:JEL5"/>
    <mergeCell ref="JEM5:JEN5"/>
    <mergeCell ref="JEO5:JEP5"/>
    <mergeCell ref="JDW5:JDX5"/>
    <mergeCell ref="JDY5:JDZ5"/>
    <mergeCell ref="JEA5:JEB5"/>
    <mergeCell ref="JEC5:JED5"/>
    <mergeCell ref="JEE5:JEF5"/>
    <mergeCell ref="JDM5:JDN5"/>
    <mergeCell ref="JDO5:JDP5"/>
    <mergeCell ref="JDQ5:JDR5"/>
    <mergeCell ref="JDS5:JDT5"/>
    <mergeCell ref="JDU5:JDV5"/>
    <mergeCell ref="JDC5:JDD5"/>
    <mergeCell ref="JDE5:JDF5"/>
    <mergeCell ref="JDG5:JDH5"/>
    <mergeCell ref="JDI5:JDJ5"/>
    <mergeCell ref="JDK5:JDL5"/>
    <mergeCell ref="JFU5:JFV5"/>
    <mergeCell ref="JFW5:JFX5"/>
    <mergeCell ref="JFY5:JFZ5"/>
    <mergeCell ref="JGA5:JGB5"/>
    <mergeCell ref="JGC5:JGD5"/>
    <mergeCell ref="JFK5:JFL5"/>
    <mergeCell ref="JFM5:JFN5"/>
    <mergeCell ref="JFO5:JFP5"/>
    <mergeCell ref="JFQ5:JFR5"/>
    <mergeCell ref="JFS5:JFT5"/>
    <mergeCell ref="JFA5:JFB5"/>
    <mergeCell ref="JFC5:JFD5"/>
    <mergeCell ref="JFE5:JFF5"/>
    <mergeCell ref="JFG5:JFH5"/>
    <mergeCell ref="JFI5:JFJ5"/>
    <mergeCell ref="JEQ5:JER5"/>
    <mergeCell ref="JES5:JET5"/>
    <mergeCell ref="JEU5:JEV5"/>
    <mergeCell ref="JEW5:JEX5"/>
    <mergeCell ref="JEY5:JEZ5"/>
    <mergeCell ref="JHI5:JHJ5"/>
    <mergeCell ref="JHK5:JHL5"/>
    <mergeCell ref="JHM5:JHN5"/>
    <mergeCell ref="JHO5:JHP5"/>
    <mergeCell ref="JHQ5:JHR5"/>
    <mergeCell ref="JGY5:JGZ5"/>
    <mergeCell ref="JHA5:JHB5"/>
    <mergeCell ref="JHC5:JHD5"/>
    <mergeCell ref="JHE5:JHF5"/>
    <mergeCell ref="JHG5:JHH5"/>
    <mergeCell ref="JGO5:JGP5"/>
    <mergeCell ref="JGQ5:JGR5"/>
    <mergeCell ref="JGS5:JGT5"/>
    <mergeCell ref="JGU5:JGV5"/>
    <mergeCell ref="JGW5:JGX5"/>
    <mergeCell ref="JGE5:JGF5"/>
    <mergeCell ref="JGG5:JGH5"/>
    <mergeCell ref="JGI5:JGJ5"/>
    <mergeCell ref="JGK5:JGL5"/>
    <mergeCell ref="JGM5:JGN5"/>
    <mergeCell ref="JIW5:JIX5"/>
    <mergeCell ref="JIY5:JIZ5"/>
    <mergeCell ref="JJA5:JJB5"/>
    <mergeCell ref="JJC5:JJD5"/>
    <mergeCell ref="JJE5:JJF5"/>
    <mergeCell ref="JIM5:JIN5"/>
    <mergeCell ref="JIO5:JIP5"/>
    <mergeCell ref="JIQ5:JIR5"/>
    <mergeCell ref="JIS5:JIT5"/>
    <mergeCell ref="JIU5:JIV5"/>
    <mergeCell ref="JIC5:JID5"/>
    <mergeCell ref="JIE5:JIF5"/>
    <mergeCell ref="JIG5:JIH5"/>
    <mergeCell ref="JII5:JIJ5"/>
    <mergeCell ref="JIK5:JIL5"/>
    <mergeCell ref="JHS5:JHT5"/>
    <mergeCell ref="JHU5:JHV5"/>
    <mergeCell ref="JHW5:JHX5"/>
    <mergeCell ref="JHY5:JHZ5"/>
    <mergeCell ref="JIA5:JIB5"/>
    <mergeCell ref="JKK5:JKL5"/>
    <mergeCell ref="JKM5:JKN5"/>
    <mergeCell ref="JKO5:JKP5"/>
    <mergeCell ref="JKQ5:JKR5"/>
    <mergeCell ref="JKS5:JKT5"/>
    <mergeCell ref="JKA5:JKB5"/>
    <mergeCell ref="JKC5:JKD5"/>
    <mergeCell ref="JKE5:JKF5"/>
    <mergeCell ref="JKG5:JKH5"/>
    <mergeCell ref="JKI5:JKJ5"/>
    <mergeCell ref="JJQ5:JJR5"/>
    <mergeCell ref="JJS5:JJT5"/>
    <mergeCell ref="JJU5:JJV5"/>
    <mergeCell ref="JJW5:JJX5"/>
    <mergeCell ref="JJY5:JJZ5"/>
    <mergeCell ref="JJG5:JJH5"/>
    <mergeCell ref="JJI5:JJJ5"/>
    <mergeCell ref="JJK5:JJL5"/>
    <mergeCell ref="JJM5:JJN5"/>
    <mergeCell ref="JJO5:JJP5"/>
    <mergeCell ref="JLY5:JLZ5"/>
    <mergeCell ref="JMA5:JMB5"/>
    <mergeCell ref="JMC5:JMD5"/>
    <mergeCell ref="JME5:JMF5"/>
    <mergeCell ref="JMG5:JMH5"/>
    <mergeCell ref="JLO5:JLP5"/>
    <mergeCell ref="JLQ5:JLR5"/>
    <mergeCell ref="JLS5:JLT5"/>
    <mergeCell ref="JLU5:JLV5"/>
    <mergeCell ref="JLW5:JLX5"/>
    <mergeCell ref="JLE5:JLF5"/>
    <mergeCell ref="JLG5:JLH5"/>
    <mergeCell ref="JLI5:JLJ5"/>
    <mergeCell ref="JLK5:JLL5"/>
    <mergeCell ref="JLM5:JLN5"/>
    <mergeCell ref="JKU5:JKV5"/>
    <mergeCell ref="JKW5:JKX5"/>
    <mergeCell ref="JKY5:JKZ5"/>
    <mergeCell ref="JLA5:JLB5"/>
    <mergeCell ref="JLC5:JLD5"/>
    <mergeCell ref="JNM5:JNN5"/>
    <mergeCell ref="JNO5:JNP5"/>
    <mergeCell ref="JNQ5:JNR5"/>
    <mergeCell ref="JNS5:JNT5"/>
    <mergeCell ref="JNU5:JNV5"/>
    <mergeCell ref="JNC5:JND5"/>
    <mergeCell ref="JNE5:JNF5"/>
    <mergeCell ref="JNG5:JNH5"/>
    <mergeCell ref="JNI5:JNJ5"/>
    <mergeCell ref="JNK5:JNL5"/>
    <mergeCell ref="JMS5:JMT5"/>
    <mergeCell ref="JMU5:JMV5"/>
    <mergeCell ref="JMW5:JMX5"/>
    <mergeCell ref="JMY5:JMZ5"/>
    <mergeCell ref="JNA5:JNB5"/>
    <mergeCell ref="JMI5:JMJ5"/>
    <mergeCell ref="JMK5:JML5"/>
    <mergeCell ref="JMM5:JMN5"/>
    <mergeCell ref="JMO5:JMP5"/>
    <mergeCell ref="JMQ5:JMR5"/>
    <mergeCell ref="JPA5:JPB5"/>
    <mergeCell ref="JPC5:JPD5"/>
    <mergeCell ref="JPE5:JPF5"/>
    <mergeCell ref="JPG5:JPH5"/>
    <mergeCell ref="JPI5:JPJ5"/>
    <mergeCell ref="JOQ5:JOR5"/>
    <mergeCell ref="JOS5:JOT5"/>
    <mergeCell ref="JOU5:JOV5"/>
    <mergeCell ref="JOW5:JOX5"/>
    <mergeCell ref="JOY5:JOZ5"/>
    <mergeCell ref="JOG5:JOH5"/>
    <mergeCell ref="JOI5:JOJ5"/>
    <mergeCell ref="JOK5:JOL5"/>
    <mergeCell ref="JOM5:JON5"/>
    <mergeCell ref="JOO5:JOP5"/>
    <mergeCell ref="JNW5:JNX5"/>
    <mergeCell ref="JNY5:JNZ5"/>
    <mergeCell ref="JOA5:JOB5"/>
    <mergeCell ref="JOC5:JOD5"/>
    <mergeCell ref="JOE5:JOF5"/>
    <mergeCell ref="JQO5:JQP5"/>
    <mergeCell ref="JQQ5:JQR5"/>
    <mergeCell ref="JQS5:JQT5"/>
    <mergeCell ref="JQU5:JQV5"/>
    <mergeCell ref="JQW5:JQX5"/>
    <mergeCell ref="JQE5:JQF5"/>
    <mergeCell ref="JQG5:JQH5"/>
    <mergeCell ref="JQI5:JQJ5"/>
    <mergeCell ref="JQK5:JQL5"/>
    <mergeCell ref="JQM5:JQN5"/>
    <mergeCell ref="JPU5:JPV5"/>
    <mergeCell ref="JPW5:JPX5"/>
    <mergeCell ref="JPY5:JPZ5"/>
    <mergeCell ref="JQA5:JQB5"/>
    <mergeCell ref="JQC5:JQD5"/>
    <mergeCell ref="JPK5:JPL5"/>
    <mergeCell ref="JPM5:JPN5"/>
    <mergeCell ref="JPO5:JPP5"/>
    <mergeCell ref="JPQ5:JPR5"/>
    <mergeCell ref="JPS5:JPT5"/>
    <mergeCell ref="JSC5:JSD5"/>
    <mergeCell ref="JSE5:JSF5"/>
    <mergeCell ref="JSG5:JSH5"/>
    <mergeCell ref="JSI5:JSJ5"/>
    <mergeCell ref="JSK5:JSL5"/>
    <mergeCell ref="JRS5:JRT5"/>
    <mergeCell ref="JRU5:JRV5"/>
    <mergeCell ref="JRW5:JRX5"/>
    <mergeCell ref="JRY5:JRZ5"/>
    <mergeCell ref="JSA5:JSB5"/>
    <mergeCell ref="JRI5:JRJ5"/>
    <mergeCell ref="JRK5:JRL5"/>
    <mergeCell ref="JRM5:JRN5"/>
    <mergeCell ref="JRO5:JRP5"/>
    <mergeCell ref="JRQ5:JRR5"/>
    <mergeCell ref="JQY5:JQZ5"/>
    <mergeCell ref="JRA5:JRB5"/>
    <mergeCell ref="JRC5:JRD5"/>
    <mergeCell ref="JRE5:JRF5"/>
    <mergeCell ref="JRG5:JRH5"/>
    <mergeCell ref="JTQ5:JTR5"/>
    <mergeCell ref="JTS5:JTT5"/>
    <mergeCell ref="JTU5:JTV5"/>
    <mergeCell ref="JTW5:JTX5"/>
    <mergeCell ref="JTY5:JTZ5"/>
    <mergeCell ref="JTG5:JTH5"/>
    <mergeCell ref="JTI5:JTJ5"/>
    <mergeCell ref="JTK5:JTL5"/>
    <mergeCell ref="JTM5:JTN5"/>
    <mergeCell ref="JTO5:JTP5"/>
    <mergeCell ref="JSW5:JSX5"/>
    <mergeCell ref="JSY5:JSZ5"/>
    <mergeCell ref="JTA5:JTB5"/>
    <mergeCell ref="JTC5:JTD5"/>
    <mergeCell ref="JTE5:JTF5"/>
    <mergeCell ref="JSM5:JSN5"/>
    <mergeCell ref="JSO5:JSP5"/>
    <mergeCell ref="JSQ5:JSR5"/>
    <mergeCell ref="JSS5:JST5"/>
    <mergeCell ref="JSU5:JSV5"/>
    <mergeCell ref="JVE5:JVF5"/>
    <mergeCell ref="JVG5:JVH5"/>
    <mergeCell ref="JVI5:JVJ5"/>
    <mergeCell ref="JVK5:JVL5"/>
    <mergeCell ref="JVM5:JVN5"/>
    <mergeCell ref="JUU5:JUV5"/>
    <mergeCell ref="JUW5:JUX5"/>
    <mergeCell ref="JUY5:JUZ5"/>
    <mergeCell ref="JVA5:JVB5"/>
    <mergeCell ref="JVC5:JVD5"/>
    <mergeCell ref="JUK5:JUL5"/>
    <mergeCell ref="JUM5:JUN5"/>
    <mergeCell ref="JUO5:JUP5"/>
    <mergeCell ref="JUQ5:JUR5"/>
    <mergeCell ref="JUS5:JUT5"/>
    <mergeCell ref="JUA5:JUB5"/>
    <mergeCell ref="JUC5:JUD5"/>
    <mergeCell ref="JUE5:JUF5"/>
    <mergeCell ref="JUG5:JUH5"/>
    <mergeCell ref="JUI5:JUJ5"/>
    <mergeCell ref="JWS5:JWT5"/>
    <mergeCell ref="JWU5:JWV5"/>
    <mergeCell ref="JWW5:JWX5"/>
    <mergeCell ref="JWY5:JWZ5"/>
    <mergeCell ref="JXA5:JXB5"/>
    <mergeCell ref="JWI5:JWJ5"/>
    <mergeCell ref="JWK5:JWL5"/>
    <mergeCell ref="JWM5:JWN5"/>
    <mergeCell ref="JWO5:JWP5"/>
    <mergeCell ref="JWQ5:JWR5"/>
    <mergeCell ref="JVY5:JVZ5"/>
    <mergeCell ref="JWA5:JWB5"/>
    <mergeCell ref="JWC5:JWD5"/>
    <mergeCell ref="JWE5:JWF5"/>
    <mergeCell ref="JWG5:JWH5"/>
    <mergeCell ref="JVO5:JVP5"/>
    <mergeCell ref="JVQ5:JVR5"/>
    <mergeCell ref="JVS5:JVT5"/>
    <mergeCell ref="JVU5:JVV5"/>
    <mergeCell ref="JVW5:JVX5"/>
    <mergeCell ref="JYG5:JYH5"/>
    <mergeCell ref="JYI5:JYJ5"/>
    <mergeCell ref="JYK5:JYL5"/>
    <mergeCell ref="JYM5:JYN5"/>
    <mergeCell ref="JYO5:JYP5"/>
    <mergeCell ref="JXW5:JXX5"/>
    <mergeCell ref="JXY5:JXZ5"/>
    <mergeCell ref="JYA5:JYB5"/>
    <mergeCell ref="JYC5:JYD5"/>
    <mergeCell ref="JYE5:JYF5"/>
    <mergeCell ref="JXM5:JXN5"/>
    <mergeCell ref="JXO5:JXP5"/>
    <mergeCell ref="JXQ5:JXR5"/>
    <mergeCell ref="JXS5:JXT5"/>
    <mergeCell ref="JXU5:JXV5"/>
    <mergeCell ref="JXC5:JXD5"/>
    <mergeCell ref="JXE5:JXF5"/>
    <mergeCell ref="JXG5:JXH5"/>
    <mergeCell ref="JXI5:JXJ5"/>
    <mergeCell ref="JXK5:JXL5"/>
    <mergeCell ref="JZU5:JZV5"/>
    <mergeCell ref="JZW5:JZX5"/>
    <mergeCell ref="JZY5:JZZ5"/>
    <mergeCell ref="KAA5:KAB5"/>
    <mergeCell ref="KAC5:KAD5"/>
    <mergeCell ref="JZK5:JZL5"/>
    <mergeCell ref="JZM5:JZN5"/>
    <mergeCell ref="JZO5:JZP5"/>
    <mergeCell ref="JZQ5:JZR5"/>
    <mergeCell ref="JZS5:JZT5"/>
    <mergeCell ref="JZA5:JZB5"/>
    <mergeCell ref="JZC5:JZD5"/>
    <mergeCell ref="JZE5:JZF5"/>
    <mergeCell ref="JZG5:JZH5"/>
    <mergeCell ref="JZI5:JZJ5"/>
    <mergeCell ref="JYQ5:JYR5"/>
    <mergeCell ref="JYS5:JYT5"/>
    <mergeCell ref="JYU5:JYV5"/>
    <mergeCell ref="JYW5:JYX5"/>
    <mergeCell ref="JYY5:JYZ5"/>
    <mergeCell ref="KBI5:KBJ5"/>
    <mergeCell ref="KBK5:KBL5"/>
    <mergeCell ref="KBM5:KBN5"/>
    <mergeCell ref="KBO5:KBP5"/>
    <mergeCell ref="KBQ5:KBR5"/>
    <mergeCell ref="KAY5:KAZ5"/>
    <mergeCell ref="KBA5:KBB5"/>
    <mergeCell ref="KBC5:KBD5"/>
    <mergeCell ref="KBE5:KBF5"/>
    <mergeCell ref="KBG5:KBH5"/>
    <mergeCell ref="KAO5:KAP5"/>
    <mergeCell ref="KAQ5:KAR5"/>
    <mergeCell ref="KAS5:KAT5"/>
    <mergeCell ref="KAU5:KAV5"/>
    <mergeCell ref="KAW5:KAX5"/>
    <mergeCell ref="KAE5:KAF5"/>
    <mergeCell ref="KAG5:KAH5"/>
    <mergeCell ref="KAI5:KAJ5"/>
    <mergeCell ref="KAK5:KAL5"/>
    <mergeCell ref="KAM5:KAN5"/>
    <mergeCell ref="KCW5:KCX5"/>
    <mergeCell ref="KCY5:KCZ5"/>
    <mergeCell ref="KDA5:KDB5"/>
    <mergeCell ref="KDC5:KDD5"/>
    <mergeCell ref="KDE5:KDF5"/>
    <mergeCell ref="KCM5:KCN5"/>
    <mergeCell ref="KCO5:KCP5"/>
    <mergeCell ref="KCQ5:KCR5"/>
    <mergeCell ref="KCS5:KCT5"/>
    <mergeCell ref="KCU5:KCV5"/>
    <mergeCell ref="KCC5:KCD5"/>
    <mergeCell ref="KCE5:KCF5"/>
    <mergeCell ref="KCG5:KCH5"/>
    <mergeCell ref="KCI5:KCJ5"/>
    <mergeCell ref="KCK5:KCL5"/>
    <mergeCell ref="KBS5:KBT5"/>
    <mergeCell ref="KBU5:KBV5"/>
    <mergeCell ref="KBW5:KBX5"/>
    <mergeCell ref="KBY5:KBZ5"/>
    <mergeCell ref="KCA5:KCB5"/>
    <mergeCell ref="KEK5:KEL5"/>
    <mergeCell ref="KEM5:KEN5"/>
    <mergeCell ref="KEO5:KEP5"/>
    <mergeCell ref="KEQ5:KER5"/>
    <mergeCell ref="KES5:KET5"/>
    <mergeCell ref="KEA5:KEB5"/>
    <mergeCell ref="KEC5:KED5"/>
    <mergeCell ref="KEE5:KEF5"/>
    <mergeCell ref="KEG5:KEH5"/>
    <mergeCell ref="KEI5:KEJ5"/>
    <mergeCell ref="KDQ5:KDR5"/>
    <mergeCell ref="KDS5:KDT5"/>
    <mergeCell ref="KDU5:KDV5"/>
    <mergeCell ref="KDW5:KDX5"/>
    <mergeCell ref="KDY5:KDZ5"/>
    <mergeCell ref="KDG5:KDH5"/>
    <mergeCell ref="KDI5:KDJ5"/>
    <mergeCell ref="KDK5:KDL5"/>
    <mergeCell ref="KDM5:KDN5"/>
    <mergeCell ref="KDO5:KDP5"/>
    <mergeCell ref="KFY5:KFZ5"/>
    <mergeCell ref="KGA5:KGB5"/>
    <mergeCell ref="KGC5:KGD5"/>
    <mergeCell ref="KGE5:KGF5"/>
    <mergeCell ref="KGG5:KGH5"/>
    <mergeCell ref="KFO5:KFP5"/>
    <mergeCell ref="KFQ5:KFR5"/>
    <mergeCell ref="KFS5:KFT5"/>
    <mergeCell ref="KFU5:KFV5"/>
    <mergeCell ref="KFW5:KFX5"/>
    <mergeCell ref="KFE5:KFF5"/>
    <mergeCell ref="KFG5:KFH5"/>
    <mergeCell ref="KFI5:KFJ5"/>
    <mergeCell ref="KFK5:KFL5"/>
    <mergeCell ref="KFM5:KFN5"/>
    <mergeCell ref="KEU5:KEV5"/>
    <mergeCell ref="KEW5:KEX5"/>
    <mergeCell ref="KEY5:KEZ5"/>
    <mergeCell ref="KFA5:KFB5"/>
    <mergeCell ref="KFC5:KFD5"/>
    <mergeCell ref="KHM5:KHN5"/>
    <mergeCell ref="KHO5:KHP5"/>
    <mergeCell ref="KHQ5:KHR5"/>
    <mergeCell ref="KHS5:KHT5"/>
    <mergeCell ref="KHU5:KHV5"/>
    <mergeCell ref="KHC5:KHD5"/>
    <mergeCell ref="KHE5:KHF5"/>
    <mergeCell ref="KHG5:KHH5"/>
    <mergeCell ref="KHI5:KHJ5"/>
    <mergeCell ref="KHK5:KHL5"/>
    <mergeCell ref="KGS5:KGT5"/>
    <mergeCell ref="KGU5:KGV5"/>
    <mergeCell ref="KGW5:KGX5"/>
    <mergeCell ref="KGY5:KGZ5"/>
    <mergeCell ref="KHA5:KHB5"/>
    <mergeCell ref="KGI5:KGJ5"/>
    <mergeCell ref="KGK5:KGL5"/>
    <mergeCell ref="KGM5:KGN5"/>
    <mergeCell ref="KGO5:KGP5"/>
    <mergeCell ref="KGQ5:KGR5"/>
    <mergeCell ref="KJA5:KJB5"/>
    <mergeCell ref="KJC5:KJD5"/>
    <mergeCell ref="KJE5:KJF5"/>
    <mergeCell ref="KJG5:KJH5"/>
    <mergeCell ref="KJI5:KJJ5"/>
    <mergeCell ref="KIQ5:KIR5"/>
    <mergeCell ref="KIS5:KIT5"/>
    <mergeCell ref="KIU5:KIV5"/>
    <mergeCell ref="KIW5:KIX5"/>
    <mergeCell ref="KIY5:KIZ5"/>
    <mergeCell ref="KIG5:KIH5"/>
    <mergeCell ref="KII5:KIJ5"/>
    <mergeCell ref="KIK5:KIL5"/>
    <mergeCell ref="KIM5:KIN5"/>
    <mergeCell ref="KIO5:KIP5"/>
    <mergeCell ref="KHW5:KHX5"/>
    <mergeCell ref="KHY5:KHZ5"/>
    <mergeCell ref="KIA5:KIB5"/>
    <mergeCell ref="KIC5:KID5"/>
    <mergeCell ref="KIE5:KIF5"/>
    <mergeCell ref="KKO5:KKP5"/>
    <mergeCell ref="KKQ5:KKR5"/>
    <mergeCell ref="KKS5:KKT5"/>
    <mergeCell ref="KKU5:KKV5"/>
    <mergeCell ref="KKW5:KKX5"/>
    <mergeCell ref="KKE5:KKF5"/>
    <mergeCell ref="KKG5:KKH5"/>
    <mergeCell ref="KKI5:KKJ5"/>
    <mergeCell ref="KKK5:KKL5"/>
    <mergeCell ref="KKM5:KKN5"/>
    <mergeCell ref="KJU5:KJV5"/>
    <mergeCell ref="KJW5:KJX5"/>
    <mergeCell ref="KJY5:KJZ5"/>
    <mergeCell ref="KKA5:KKB5"/>
    <mergeCell ref="KKC5:KKD5"/>
    <mergeCell ref="KJK5:KJL5"/>
    <mergeCell ref="KJM5:KJN5"/>
    <mergeCell ref="KJO5:KJP5"/>
    <mergeCell ref="KJQ5:KJR5"/>
    <mergeCell ref="KJS5:KJT5"/>
    <mergeCell ref="KMC5:KMD5"/>
    <mergeCell ref="KME5:KMF5"/>
    <mergeCell ref="KMG5:KMH5"/>
    <mergeCell ref="KMI5:KMJ5"/>
    <mergeCell ref="KMK5:KML5"/>
    <mergeCell ref="KLS5:KLT5"/>
    <mergeCell ref="KLU5:KLV5"/>
    <mergeCell ref="KLW5:KLX5"/>
    <mergeCell ref="KLY5:KLZ5"/>
    <mergeCell ref="KMA5:KMB5"/>
    <mergeCell ref="KLI5:KLJ5"/>
    <mergeCell ref="KLK5:KLL5"/>
    <mergeCell ref="KLM5:KLN5"/>
    <mergeCell ref="KLO5:KLP5"/>
    <mergeCell ref="KLQ5:KLR5"/>
    <mergeCell ref="KKY5:KKZ5"/>
    <mergeCell ref="KLA5:KLB5"/>
    <mergeCell ref="KLC5:KLD5"/>
    <mergeCell ref="KLE5:KLF5"/>
    <mergeCell ref="KLG5:KLH5"/>
    <mergeCell ref="KNQ5:KNR5"/>
    <mergeCell ref="KNS5:KNT5"/>
    <mergeCell ref="KNU5:KNV5"/>
    <mergeCell ref="KNW5:KNX5"/>
    <mergeCell ref="KNY5:KNZ5"/>
    <mergeCell ref="KNG5:KNH5"/>
    <mergeCell ref="KNI5:KNJ5"/>
    <mergeCell ref="KNK5:KNL5"/>
    <mergeCell ref="KNM5:KNN5"/>
    <mergeCell ref="KNO5:KNP5"/>
    <mergeCell ref="KMW5:KMX5"/>
    <mergeCell ref="KMY5:KMZ5"/>
    <mergeCell ref="KNA5:KNB5"/>
    <mergeCell ref="KNC5:KND5"/>
    <mergeCell ref="KNE5:KNF5"/>
    <mergeCell ref="KMM5:KMN5"/>
    <mergeCell ref="KMO5:KMP5"/>
    <mergeCell ref="KMQ5:KMR5"/>
    <mergeCell ref="KMS5:KMT5"/>
    <mergeCell ref="KMU5:KMV5"/>
    <mergeCell ref="KPE5:KPF5"/>
    <mergeCell ref="KPG5:KPH5"/>
    <mergeCell ref="KPI5:KPJ5"/>
    <mergeCell ref="KPK5:KPL5"/>
    <mergeCell ref="KPM5:KPN5"/>
    <mergeCell ref="KOU5:KOV5"/>
    <mergeCell ref="KOW5:KOX5"/>
    <mergeCell ref="KOY5:KOZ5"/>
    <mergeCell ref="KPA5:KPB5"/>
    <mergeCell ref="KPC5:KPD5"/>
    <mergeCell ref="KOK5:KOL5"/>
    <mergeCell ref="KOM5:KON5"/>
    <mergeCell ref="KOO5:KOP5"/>
    <mergeCell ref="KOQ5:KOR5"/>
    <mergeCell ref="KOS5:KOT5"/>
    <mergeCell ref="KOA5:KOB5"/>
    <mergeCell ref="KOC5:KOD5"/>
    <mergeCell ref="KOE5:KOF5"/>
    <mergeCell ref="KOG5:KOH5"/>
    <mergeCell ref="KOI5:KOJ5"/>
    <mergeCell ref="KQS5:KQT5"/>
    <mergeCell ref="KQU5:KQV5"/>
    <mergeCell ref="KQW5:KQX5"/>
    <mergeCell ref="KQY5:KQZ5"/>
    <mergeCell ref="KRA5:KRB5"/>
    <mergeCell ref="KQI5:KQJ5"/>
    <mergeCell ref="KQK5:KQL5"/>
    <mergeCell ref="KQM5:KQN5"/>
    <mergeCell ref="KQO5:KQP5"/>
    <mergeCell ref="KQQ5:KQR5"/>
    <mergeCell ref="KPY5:KPZ5"/>
    <mergeCell ref="KQA5:KQB5"/>
    <mergeCell ref="KQC5:KQD5"/>
    <mergeCell ref="KQE5:KQF5"/>
    <mergeCell ref="KQG5:KQH5"/>
    <mergeCell ref="KPO5:KPP5"/>
    <mergeCell ref="KPQ5:KPR5"/>
    <mergeCell ref="KPS5:KPT5"/>
    <mergeCell ref="KPU5:KPV5"/>
    <mergeCell ref="KPW5:KPX5"/>
    <mergeCell ref="KSG5:KSH5"/>
    <mergeCell ref="KSI5:KSJ5"/>
    <mergeCell ref="KSK5:KSL5"/>
    <mergeCell ref="KSM5:KSN5"/>
    <mergeCell ref="KSO5:KSP5"/>
    <mergeCell ref="KRW5:KRX5"/>
    <mergeCell ref="KRY5:KRZ5"/>
    <mergeCell ref="KSA5:KSB5"/>
    <mergeCell ref="KSC5:KSD5"/>
    <mergeCell ref="KSE5:KSF5"/>
    <mergeCell ref="KRM5:KRN5"/>
    <mergeCell ref="KRO5:KRP5"/>
    <mergeCell ref="KRQ5:KRR5"/>
    <mergeCell ref="KRS5:KRT5"/>
    <mergeCell ref="KRU5:KRV5"/>
    <mergeCell ref="KRC5:KRD5"/>
    <mergeCell ref="KRE5:KRF5"/>
    <mergeCell ref="KRG5:KRH5"/>
    <mergeCell ref="KRI5:KRJ5"/>
    <mergeCell ref="KRK5:KRL5"/>
    <mergeCell ref="KTU5:KTV5"/>
    <mergeCell ref="KTW5:KTX5"/>
    <mergeCell ref="KTY5:KTZ5"/>
    <mergeCell ref="KUA5:KUB5"/>
    <mergeCell ref="KUC5:KUD5"/>
    <mergeCell ref="KTK5:KTL5"/>
    <mergeCell ref="KTM5:KTN5"/>
    <mergeCell ref="KTO5:KTP5"/>
    <mergeCell ref="KTQ5:KTR5"/>
    <mergeCell ref="KTS5:KTT5"/>
    <mergeCell ref="KTA5:KTB5"/>
    <mergeCell ref="KTC5:KTD5"/>
    <mergeCell ref="KTE5:KTF5"/>
    <mergeCell ref="KTG5:KTH5"/>
    <mergeCell ref="KTI5:KTJ5"/>
    <mergeCell ref="KSQ5:KSR5"/>
    <mergeCell ref="KSS5:KST5"/>
    <mergeCell ref="KSU5:KSV5"/>
    <mergeCell ref="KSW5:KSX5"/>
    <mergeCell ref="KSY5:KSZ5"/>
    <mergeCell ref="KVI5:KVJ5"/>
    <mergeCell ref="KVK5:KVL5"/>
    <mergeCell ref="KVM5:KVN5"/>
    <mergeCell ref="KVO5:KVP5"/>
    <mergeCell ref="KVQ5:KVR5"/>
    <mergeCell ref="KUY5:KUZ5"/>
    <mergeCell ref="KVA5:KVB5"/>
    <mergeCell ref="KVC5:KVD5"/>
    <mergeCell ref="KVE5:KVF5"/>
    <mergeCell ref="KVG5:KVH5"/>
    <mergeCell ref="KUO5:KUP5"/>
    <mergeCell ref="KUQ5:KUR5"/>
    <mergeCell ref="KUS5:KUT5"/>
    <mergeCell ref="KUU5:KUV5"/>
    <mergeCell ref="KUW5:KUX5"/>
    <mergeCell ref="KUE5:KUF5"/>
    <mergeCell ref="KUG5:KUH5"/>
    <mergeCell ref="KUI5:KUJ5"/>
    <mergeCell ref="KUK5:KUL5"/>
    <mergeCell ref="KUM5:KUN5"/>
    <mergeCell ref="KWW5:KWX5"/>
    <mergeCell ref="KWY5:KWZ5"/>
    <mergeCell ref="KXA5:KXB5"/>
    <mergeCell ref="KXC5:KXD5"/>
    <mergeCell ref="KXE5:KXF5"/>
    <mergeCell ref="KWM5:KWN5"/>
    <mergeCell ref="KWO5:KWP5"/>
    <mergeCell ref="KWQ5:KWR5"/>
    <mergeCell ref="KWS5:KWT5"/>
    <mergeCell ref="KWU5:KWV5"/>
    <mergeCell ref="KWC5:KWD5"/>
    <mergeCell ref="KWE5:KWF5"/>
    <mergeCell ref="KWG5:KWH5"/>
    <mergeCell ref="KWI5:KWJ5"/>
    <mergeCell ref="KWK5:KWL5"/>
    <mergeCell ref="KVS5:KVT5"/>
    <mergeCell ref="KVU5:KVV5"/>
    <mergeCell ref="KVW5:KVX5"/>
    <mergeCell ref="KVY5:KVZ5"/>
    <mergeCell ref="KWA5:KWB5"/>
    <mergeCell ref="KYK5:KYL5"/>
    <mergeCell ref="KYM5:KYN5"/>
    <mergeCell ref="KYO5:KYP5"/>
    <mergeCell ref="KYQ5:KYR5"/>
    <mergeCell ref="KYS5:KYT5"/>
    <mergeCell ref="KYA5:KYB5"/>
    <mergeCell ref="KYC5:KYD5"/>
    <mergeCell ref="KYE5:KYF5"/>
    <mergeCell ref="KYG5:KYH5"/>
    <mergeCell ref="KYI5:KYJ5"/>
    <mergeCell ref="KXQ5:KXR5"/>
    <mergeCell ref="KXS5:KXT5"/>
    <mergeCell ref="KXU5:KXV5"/>
    <mergeCell ref="KXW5:KXX5"/>
    <mergeCell ref="KXY5:KXZ5"/>
    <mergeCell ref="KXG5:KXH5"/>
    <mergeCell ref="KXI5:KXJ5"/>
    <mergeCell ref="KXK5:KXL5"/>
    <mergeCell ref="KXM5:KXN5"/>
    <mergeCell ref="KXO5:KXP5"/>
    <mergeCell ref="KZY5:KZZ5"/>
    <mergeCell ref="LAA5:LAB5"/>
    <mergeCell ref="LAC5:LAD5"/>
    <mergeCell ref="LAE5:LAF5"/>
    <mergeCell ref="LAG5:LAH5"/>
    <mergeCell ref="KZO5:KZP5"/>
    <mergeCell ref="KZQ5:KZR5"/>
    <mergeCell ref="KZS5:KZT5"/>
    <mergeCell ref="KZU5:KZV5"/>
    <mergeCell ref="KZW5:KZX5"/>
    <mergeCell ref="KZE5:KZF5"/>
    <mergeCell ref="KZG5:KZH5"/>
    <mergeCell ref="KZI5:KZJ5"/>
    <mergeCell ref="KZK5:KZL5"/>
    <mergeCell ref="KZM5:KZN5"/>
    <mergeCell ref="KYU5:KYV5"/>
    <mergeCell ref="KYW5:KYX5"/>
    <mergeCell ref="KYY5:KYZ5"/>
    <mergeCell ref="KZA5:KZB5"/>
    <mergeCell ref="KZC5:KZD5"/>
    <mergeCell ref="LBM5:LBN5"/>
    <mergeCell ref="LBO5:LBP5"/>
    <mergeCell ref="LBQ5:LBR5"/>
    <mergeCell ref="LBS5:LBT5"/>
    <mergeCell ref="LBU5:LBV5"/>
    <mergeCell ref="LBC5:LBD5"/>
    <mergeCell ref="LBE5:LBF5"/>
    <mergeCell ref="LBG5:LBH5"/>
    <mergeCell ref="LBI5:LBJ5"/>
    <mergeCell ref="LBK5:LBL5"/>
    <mergeCell ref="LAS5:LAT5"/>
    <mergeCell ref="LAU5:LAV5"/>
    <mergeCell ref="LAW5:LAX5"/>
    <mergeCell ref="LAY5:LAZ5"/>
    <mergeCell ref="LBA5:LBB5"/>
    <mergeCell ref="LAI5:LAJ5"/>
    <mergeCell ref="LAK5:LAL5"/>
    <mergeCell ref="LAM5:LAN5"/>
    <mergeCell ref="LAO5:LAP5"/>
    <mergeCell ref="LAQ5:LAR5"/>
    <mergeCell ref="LDA5:LDB5"/>
    <mergeCell ref="LDC5:LDD5"/>
    <mergeCell ref="LDE5:LDF5"/>
    <mergeCell ref="LDG5:LDH5"/>
    <mergeCell ref="LDI5:LDJ5"/>
    <mergeCell ref="LCQ5:LCR5"/>
    <mergeCell ref="LCS5:LCT5"/>
    <mergeCell ref="LCU5:LCV5"/>
    <mergeCell ref="LCW5:LCX5"/>
    <mergeCell ref="LCY5:LCZ5"/>
    <mergeCell ref="LCG5:LCH5"/>
    <mergeCell ref="LCI5:LCJ5"/>
    <mergeCell ref="LCK5:LCL5"/>
    <mergeCell ref="LCM5:LCN5"/>
    <mergeCell ref="LCO5:LCP5"/>
    <mergeCell ref="LBW5:LBX5"/>
    <mergeCell ref="LBY5:LBZ5"/>
    <mergeCell ref="LCA5:LCB5"/>
    <mergeCell ref="LCC5:LCD5"/>
    <mergeCell ref="LCE5:LCF5"/>
    <mergeCell ref="LEO5:LEP5"/>
    <mergeCell ref="LEQ5:LER5"/>
    <mergeCell ref="LES5:LET5"/>
    <mergeCell ref="LEU5:LEV5"/>
    <mergeCell ref="LEW5:LEX5"/>
    <mergeCell ref="LEE5:LEF5"/>
    <mergeCell ref="LEG5:LEH5"/>
    <mergeCell ref="LEI5:LEJ5"/>
    <mergeCell ref="LEK5:LEL5"/>
    <mergeCell ref="LEM5:LEN5"/>
    <mergeCell ref="LDU5:LDV5"/>
    <mergeCell ref="LDW5:LDX5"/>
    <mergeCell ref="LDY5:LDZ5"/>
    <mergeCell ref="LEA5:LEB5"/>
    <mergeCell ref="LEC5:LED5"/>
    <mergeCell ref="LDK5:LDL5"/>
    <mergeCell ref="LDM5:LDN5"/>
    <mergeCell ref="LDO5:LDP5"/>
    <mergeCell ref="LDQ5:LDR5"/>
    <mergeCell ref="LDS5:LDT5"/>
    <mergeCell ref="LGC5:LGD5"/>
    <mergeCell ref="LGE5:LGF5"/>
    <mergeCell ref="LGG5:LGH5"/>
    <mergeCell ref="LGI5:LGJ5"/>
    <mergeCell ref="LGK5:LGL5"/>
    <mergeCell ref="LFS5:LFT5"/>
    <mergeCell ref="LFU5:LFV5"/>
    <mergeCell ref="LFW5:LFX5"/>
    <mergeCell ref="LFY5:LFZ5"/>
    <mergeCell ref="LGA5:LGB5"/>
    <mergeCell ref="LFI5:LFJ5"/>
    <mergeCell ref="LFK5:LFL5"/>
    <mergeCell ref="LFM5:LFN5"/>
    <mergeCell ref="LFO5:LFP5"/>
    <mergeCell ref="LFQ5:LFR5"/>
    <mergeCell ref="LEY5:LEZ5"/>
    <mergeCell ref="LFA5:LFB5"/>
    <mergeCell ref="LFC5:LFD5"/>
    <mergeCell ref="LFE5:LFF5"/>
    <mergeCell ref="LFG5:LFH5"/>
    <mergeCell ref="LHQ5:LHR5"/>
    <mergeCell ref="LHS5:LHT5"/>
    <mergeCell ref="LHU5:LHV5"/>
    <mergeCell ref="LHW5:LHX5"/>
    <mergeCell ref="LHY5:LHZ5"/>
    <mergeCell ref="LHG5:LHH5"/>
    <mergeCell ref="LHI5:LHJ5"/>
    <mergeCell ref="LHK5:LHL5"/>
    <mergeCell ref="LHM5:LHN5"/>
    <mergeCell ref="LHO5:LHP5"/>
    <mergeCell ref="LGW5:LGX5"/>
    <mergeCell ref="LGY5:LGZ5"/>
    <mergeCell ref="LHA5:LHB5"/>
    <mergeCell ref="LHC5:LHD5"/>
    <mergeCell ref="LHE5:LHF5"/>
    <mergeCell ref="LGM5:LGN5"/>
    <mergeCell ref="LGO5:LGP5"/>
    <mergeCell ref="LGQ5:LGR5"/>
    <mergeCell ref="LGS5:LGT5"/>
    <mergeCell ref="LGU5:LGV5"/>
    <mergeCell ref="LJE5:LJF5"/>
    <mergeCell ref="LJG5:LJH5"/>
    <mergeCell ref="LJI5:LJJ5"/>
    <mergeCell ref="LJK5:LJL5"/>
    <mergeCell ref="LJM5:LJN5"/>
    <mergeCell ref="LIU5:LIV5"/>
    <mergeCell ref="LIW5:LIX5"/>
    <mergeCell ref="LIY5:LIZ5"/>
    <mergeCell ref="LJA5:LJB5"/>
    <mergeCell ref="LJC5:LJD5"/>
    <mergeCell ref="LIK5:LIL5"/>
    <mergeCell ref="LIM5:LIN5"/>
    <mergeCell ref="LIO5:LIP5"/>
    <mergeCell ref="LIQ5:LIR5"/>
    <mergeCell ref="LIS5:LIT5"/>
    <mergeCell ref="LIA5:LIB5"/>
    <mergeCell ref="LIC5:LID5"/>
    <mergeCell ref="LIE5:LIF5"/>
    <mergeCell ref="LIG5:LIH5"/>
    <mergeCell ref="LII5:LIJ5"/>
    <mergeCell ref="LKS5:LKT5"/>
    <mergeCell ref="LKU5:LKV5"/>
    <mergeCell ref="LKW5:LKX5"/>
    <mergeCell ref="LKY5:LKZ5"/>
    <mergeCell ref="LLA5:LLB5"/>
    <mergeCell ref="LKI5:LKJ5"/>
    <mergeCell ref="LKK5:LKL5"/>
    <mergeCell ref="LKM5:LKN5"/>
    <mergeCell ref="LKO5:LKP5"/>
    <mergeCell ref="LKQ5:LKR5"/>
    <mergeCell ref="LJY5:LJZ5"/>
    <mergeCell ref="LKA5:LKB5"/>
    <mergeCell ref="LKC5:LKD5"/>
    <mergeCell ref="LKE5:LKF5"/>
    <mergeCell ref="LKG5:LKH5"/>
    <mergeCell ref="LJO5:LJP5"/>
    <mergeCell ref="LJQ5:LJR5"/>
    <mergeCell ref="LJS5:LJT5"/>
    <mergeCell ref="LJU5:LJV5"/>
    <mergeCell ref="LJW5:LJX5"/>
    <mergeCell ref="LMG5:LMH5"/>
    <mergeCell ref="LMI5:LMJ5"/>
    <mergeCell ref="LMK5:LML5"/>
    <mergeCell ref="LMM5:LMN5"/>
    <mergeCell ref="LMO5:LMP5"/>
    <mergeCell ref="LLW5:LLX5"/>
    <mergeCell ref="LLY5:LLZ5"/>
    <mergeCell ref="LMA5:LMB5"/>
    <mergeCell ref="LMC5:LMD5"/>
    <mergeCell ref="LME5:LMF5"/>
    <mergeCell ref="LLM5:LLN5"/>
    <mergeCell ref="LLO5:LLP5"/>
    <mergeCell ref="LLQ5:LLR5"/>
    <mergeCell ref="LLS5:LLT5"/>
    <mergeCell ref="LLU5:LLV5"/>
    <mergeCell ref="LLC5:LLD5"/>
    <mergeCell ref="LLE5:LLF5"/>
    <mergeCell ref="LLG5:LLH5"/>
    <mergeCell ref="LLI5:LLJ5"/>
    <mergeCell ref="LLK5:LLL5"/>
    <mergeCell ref="LNU5:LNV5"/>
    <mergeCell ref="LNW5:LNX5"/>
    <mergeCell ref="LNY5:LNZ5"/>
    <mergeCell ref="LOA5:LOB5"/>
    <mergeCell ref="LOC5:LOD5"/>
    <mergeCell ref="LNK5:LNL5"/>
    <mergeCell ref="LNM5:LNN5"/>
    <mergeCell ref="LNO5:LNP5"/>
    <mergeCell ref="LNQ5:LNR5"/>
    <mergeCell ref="LNS5:LNT5"/>
    <mergeCell ref="LNA5:LNB5"/>
    <mergeCell ref="LNC5:LND5"/>
    <mergeCell ref="LNE5:LNF5"/>
    <mergeCell ref="LNG5:LNH5"/>
    <mergeCell ref="LNI5:LNJ5"/>
    <mergeCell ref="LMQ5:LMR5"/>
    <mergeCell ref="LMS5:LMT5"/>
    <mergeCell ref="LMU5:LMV5"/>
    <mergeCell ref="LMW5:LMX5"/>
    <mergeCell ref="LMY5:LMZ5"/>
    <mergeCell ref="LPI5:LPJ5"/>
    <mergeCell ref="LPK5:LPL5"/>
    <mergeCell ref="LPM5:LPN5"/>
    <mergeCell ref="LPO5:LPP5"/>
    <mergeCell ref="LPQ5:LPR5"/>
    <mergeCell ref="LOY5:LOZ5"/>
    <mergeCell ref="LPA5:LPB5"/>
    <mergeCell ref="LPC5:LPD5"/>
    <mergeCell ref="LPE5:LPF5"/>
    <mergeCell ref="LPG5:LPH5"/>
    <mergeCell ref="LOO5:LOP5"/>
    <mergeCell ref="LOQ5:LOR5"/>
    <mergeCell ref="LOS5:LOT5"/>
    <mergeCell ref="LOU5:LOV5"/>
    <mergeCell ref="LOW5:LOX5"/>
    <mergeCell ref="LOE5:LOF5"/>
    <mergeCell ref="LOG5:LOH5"/>
    <mergeCell ref="LOI5:LOJ5"/>
    <mergeCell ref="LOK5:LOL5"/>
    <mergeCell ref="LOM5:LON5"/>
    <mergeCell ref="LQW5:LQX5"/>
    <mergeCell ref="LQY5:LQZ5"/>
    <mergeCell ref="LRA5:LRB5"/>
    <mergeCell ref="LRC5:LRD5"/>
    <mergeCell ref="LRE5:LRF5"/>
    <mergeCell ref="LQM5:LQN5"/>
    <mergeCell ref="LQO5:LQP5"/>
    <mergeCell ref="LQQ5:LQR5"/>
    <mergeCell ref="LQS5:LQT5"/>
    <mergeCell ref="LQU5:LQV5"/>
    <mergeCell ref="LQC5:LQD5"/>
    <mergeCell ref="LQE5:LQF5"/>
    <mergeCell ref="LQG5:LQH5"/>
    <mergeCell ref="LQI5:LQJ5"/>
    <mergeCell ref="LQK5:LQL5"/>
    <mergeCell ref="LPS5:LPT5"/>
    <mergeCell ref="LPU5:LPV5"/>
    <mergeCell ref="LPW5:LPX5"/>
    <mergeCell ref="LPY5:LPZ5"/>
    <mergeCell ref="LQA5:LQB5"/>
    <mergeCell ref="LSK5:LSL5"/>
    <mergeCell ref="LSM5:LSN5"/>
    <mergeCell ref="LSO5:LSP5"/>
    <mergeCell ref="LSQ5:LSR5"/>
    <mergeCell ref="LSS5:LST5"/>
    <mergeCell ref="LSA5:LSB5"/>
    <mergeCell ref="LSC5:LSD5"/>
    <mergeCell ref="LSE5:LSF5"/>
    <mergeCell ref="LSG5:LSH5"/>
    <mergeCell ref="LSI5:LSJ5"/>
    <mergeCell ref="LRQ5:LRR5"/>
    <mergeCell ref="LRS5:LRT5"/>
    <mergeCell ref="LRU5:LRV5"/>
    <mergeCell ref="LRW5:LRX5"/>
    <mergeCell ref="LRY5:LRZ5"/>
    <mergeCell ref="LRG5:LRH5"/>
    <mergeCell ref="LRI5:LRJ5"/>
    <mergeCell ref="LRK5:LRL5"/>
    <mergeCell ref="LRM5:LRN5"/>
    <mergeCell ref="LRO5:LRP5"/>
    <mergeCell ref="LTY5:LTZ5"/>
    <mergeCell ref="LUA5:LUB5"/>
    <mergeCell ref="LUC5:LUD5"/>
    <mergeCell ref="LUE5:LUF5"/>
    <mergeCell ref="LUG5:LUH5"/>
    <mergeCell ref="LTO5:LTP5"/>
    <mergeCell ref="LTQ5:LTR5"/>
    <mergeCell ref="LTS5:LTT5"/>
    <mergeCell ref="LTU5:LTV5"/>
    <mergeCell ref="LTW5:LTX5"/>
    <mergeCell ref="LTE5:LTF5"/>
    <mergeCell ref="LTG5:LTH5"/>
    <mergeCell ref="LTI5:LTJ5"/>
    <mergeCell ref="LTK5:LTL5"/>
    <mergeCell ref="LTM5:LTN5"/>
    <mergeCell ref="LSU5:LSV5"/>
    <mergeCell ref="LSW5:LSX5"/>
    <mergeCell ref="LSY5:LSZ5"/>
    <mergeCell ref="LTA5:LTB5"/>
    <mergeCell ref="LTC5:LTD5"/>
    <mergeCell ref="LVM5:LVN5"/>
    <mergeCell ref="LVO5:LVP5"/>
    <mergeCell ref="LVQ5:LVR5"/>
    <mergeCell ref="LVS5:LVT5"/>
    <mergeCell ref="LVU5:LVV5"/>
    <mergeCell ref="LVC5:LVD5"/>
    <mergeCell ref="LVE5:LVF5"/>
    <mergeCell ref="LVG5:LVH5"/>
    <mergeCell ref="LVI5:LVJ5"/>
    <mergeCell ref="LVK5:LVL5"/>
    <mergeCell ref="LUS5:LUT5"/>
    <mergeCell ref="LUU5:LUV5"/>
    <mergeCell ref="LUW5:LUX5"/>
    <mergeCell ref="LUY5:LUZ5"/>
    <mergeCell ref="LVA5:LVB5"/>
    <mergeCell ref="LUI5:LUJ5"/>
    <mergeCell ref="LUK5:LUL5"/>
    <mergeCell ref="LUM5:LUN5"/>
    <mergeCell ref="LUO5:LUP5"/>
    <mergeCell ref="LUQ5:LUR5"/>
    <mergeCell ref="LXA5:LXB5"/>
    <mergeCell ref="LXC5:LXD5"/>
    <mergeCell ref="LXE5:LXF5"/>
    <mergeCell ref="LXG5:LXH5"/>
    <mergeCell ref="LXI5:LXJ5"/>
    <mergeCell ref="LWQ5:LWR5"/>
    <mergeCell ref="LWS5:LWT5"/>
    <mergeCell ref="LWU5:LWV5"/>
    <mergeCell ref="LWW5:LWX5"/>
    <mergeCell ref="LWY5:LWZ5"/>
    <mergeCell ref="LWG5:LWH5"/>
    <mergeCell ref="LWI5:LWJ5"/>
    <mergeCell ref="LWK5:LWL5"/>
    <mergeCell ref="LWM5:LWN5"/>
    <mergeCell ref="LWO5:LWP5"/>
    <mergeCell ref="LVW5:LVX5"/>
    <mergeCell ref="LVY5:LVZ5"/>
    <mergeCell ref="LWA5:LWB5"/>
    <mergeCell ref="LWC5:LWD5"/>
    <mergeCell ref="LWE5:LWF5"/>
    <mergeCell ref="LYO5:LYP5"/>
    <mergeCell ref="LYQ5:LYR5"/>
    <mergeCell ref="LYS5:LYT5"/>
    <mergeCell ref="LYU5:LYV5"/>
    <mergeCell ref="LYW5:LYX5"/>
    <mergeCell ref="LYE5:LYF5"/>
    <mergeCell ref="LYG5:LYH5"/>
    <mergeCell ref="LYI5:LYJ5"/>
    <mergeCell ref="LYK5:LYL5"/>
    <mergeCell ref="LYM5:LYN5"/>
    <mergeCell ref="LXU5:LXV5"/>
    <mergeCell ref="LXW5:LXX5"/>
    <mergeCell ref="LXY5:LXZ5"/>
    <mergeCell ref="LYA5:LYB5"/>
    <mergeCell ref="LYC5:LYD5"/>
    <mergeCell ref="LXK5:LXL5"/>
    <mergeCell ref="LXM5:LXN5"/>
    <mergeCell ref="LXO5:LXP5"/>
    <mergeCell ref="LXQ5:LXR5"/>
    <mergeCell ref="LXS5:LXT5"/>
    <mergeCell ref="MAC5:MAD5"/>
    <mergeCell ref="MAE5:MAF5"/>
    <mergeCell ref="MAG5:MAH5"/>
    <mergeCell ref="MAI5:MAJ5"/>
    <mergeCell ref="MAK5:MAL5"/>
    <mergeCell ref="LZS5:LZT5"/>
    <mergeCell ref="LZU5:LZV5"/>
    <mergeCell ref="LZW5:LZX5"/>
    <mergeCell ref="LZY5:LZZ5"/>
    <mergeCell ref="MAA5:MAB5"/>
    <mergeCell ref="LZI5:LZJ5"/>
    <mergeCell ref="LZK5:LZL5"/>
    <mergeCell ref="LZM5:LZN5"/>
    <mergeCell ref="LZO5:LZP5"/>
    <mergeCell ref="LZQ5:LZR5"/>
    <mergeCell ref="LYY5:LYZ5"/>
    <mergeCell ref="LZA5:LZB5"/>
    <mergeCell ref="LZC5:LZD5"/>
    <mergeCell ref="LZE5:LZF5"/>
    <mergeCell ref="LZG5:LZH5"/>
    <mergeCell ref="MBQ5:MBR5"/>
    <mergeCell ref="MBS5:MBT5"/>
    <mergeCell ref="MBU5:MBV5"/>
    <mergeCell ref="MBW5:MBX5"/>
    <mergeCell ref="MBY5:MBZ5"/>
    <mergeCell ref="MBG5:MBH5"/>
    <mergeCell ref="MBI5:MBJ5"/>
    <mergeCell ref="MBK5:MBL5"/>
    <mergeCell ref="MBM5:MBN5"/>
    <mergeCell ref="MBO5:MBP5"/>
    <mergeCell ref="MAW5:MAX5"/>
    <mergeCell ref="MAY5:MAZ5"/>
    <mergeCell ref="MBA5:MBB5"/>
    <mergeCell ref="MBC5:MBD5"/>
    <mergeCell ref="MBE5:MBF5"/>
    <mergeCell ref="MAM5:MAN5"/>
    <mergeCell ref="MAO5:MAP5"/>
    <mergeCell ref="MAQ5:MAR5"/>
    <mergeCell ref="MAS5:MAT5"/>
    <mergeCell ref="MAU5:MAV5"/>
    <mergeCell ref="MDE5:MDF5"/>
    <mergeCell ref="MDG5:MDH5"/>
    <mergeCell ref="MDI5:MDJ5"/>
    <mergeCell ref="MDK5:MDL5"/>
    <mergeCell ref="MDM5:MDN5"/>
    <mergeCell ref="MCU5:MCV5"/>
    <mergeCell ref="MCW5:MCX5"/>
    <mergeCell ref="MCY5:MCZ5"/>
    <mergeCell ref="MDA5:MDB5"/>
    <mergeCell ref="MDC5:MDD5"/>
    <mergeCell ref="MCK5:MCL5"/>
    <mergeCell ref="MCM5:MCN5"/>
    <mergeCell ref="MCO5:MCP5"/>
    <mergeCell ref="MCQ5:MCR5"/>
    <mergeCell ref="MCS5:MCT5"/>
    <mergeCell ref="MCA5:MCB5"/>
    <mergeCell ref="MCC5:MCD5"/>
    <mergeCell ref="MCE5:MCF5"/>
    <mergeCell ref="MCG5:MCH5"/>
    <mergeCell ref="MCI5:MCJ5"/>
    <mergeCell ref="MES5:MET5"/>
    <mergeCell ref="MEU5:MEV5"/>
    <mergeCell ref="MEW5:MEX5"/>
    <mergeCell ref="MEY5:MEZ5"/>
    <mergeCell ref="MFA5:MFB5"/>
    <mergeCell ref="MEI5:MEJ5"/>
    <mergeCell ref="MEK5:MEL5"/>
    <mergeCell ref="MEM5:MEN5"/>
    <mergeCell ref="MEO5:MEP5"/>
    <mergeCell ref="MEQ5:MER5"/>
    <mergeCell ref="MDY5:MDZ5"/>
    <mergeCell ref="MEA5:MEB5"/>
    <mergeCell ref="MEC5:MED5"/>
    <mergeCell ref="MEE5:MEF5"/>
    <mergeCell ref="MEG5:MEH5"/>
    <mergeCell ref="MDO5:MDP5"/>
    <mergeCell ref="MDQ5:MDR5"/>
    <mergeCell ref="MDS5:MDT5"/>
    <mergeCell ref="MDU5:MDV5"/>
    <mergeCell ref="MDW5:MDX5"/>
    <mergeCell ref="MGG5:MGH5"/>
    <mergeCell ref="MGI5:MGJ5"/>
    <mergeCell ref="MGK5:MGL5"/>
    <mergeCell ref="MGM5:MGN5"/>
    <mergeCell ref="MGO5:MGP5"/>
    <mergeCell ref="MFW5:MFX5"/>
    <mergeCell ref="MFY5:MFZ5"/>
    <mergeCell ref="MGA5:MGB5"/>
    <mergeCell ref="MGC5:MGD5"/>
    <mergeCell ref="MGE5:MGF5"/>
    <mergeCell ref="MFM5:MFN5"/>
    <mergeCell ref="MFO5:MFP5"/>
    <mergeCell ref="MFQ5:MFR5"/>
    <mergeCell ref="MFS5:MFT5"/>
    <mergeCell ref="MFU5:MFV5"/>
    <mergeCell ref="MFC5:MFD5"/>
    <mergeCell ref="MFE5:MFF5"/>
    <mergeCell ref="MFG5:MFH5"/>
    <mergeCell ref="MFI5:MFJ5"/>
    <mergeCell ref="MFK5:MFL5"/>
    <mergeCell ref="MHU5:MHV5"/>
    <mergeCell ref="MHW5:MHX5"/>
    <mergeCell ref="MHY5:MHZ5"/>
    <mergeCell ref="MIA5:MIB5"/>
    <mergeCell ref="MIC5:MID5"/>
    <mergeCell ref="MHK5:MHL5"/>
    <mergeCell ref="MHM5:MHN5"/>
    <mergeCell ref="MHO5:MHP5"/>
    <mergeCell ref="MHQ5:MHR5"/>
    <mergeCell ref="MHS5:MHT5"/>
    <mergeCell ref="MHA5:MHB5"/>
    <mergeCell ref="MHC5:MHD5"/>
    <mergeCell ref="MHE5:MHF5"/>
    <mergeCell ref="MHG5:MHH5"/>
    <mergeCell ref="MHI5:MHJ5"/>
    <mergeCell ref="MGQ5:MGR5"/>
    <mergeCell ref="MGS5:MGT5"/>
    <mergeCell ref="MGU5:MGV5"/>
    <mergeCell ref="MGW5:MGX5"/>
    <mergeCell ref="MGY5:MGZ5"/>
    <mergeCell ref="MJI5:MJJ5"/>
    <mergeCell ref="MJK5:MJL5"/>
    <mergeCell ref="MJM5:MJN5"/>
    <mergeCell ref="MJO5:MJP5"/>
    <mergeCell ref="MJQ5:MJR5"/>
    <mergeCell ref="MIY5:MIZ5"/>
    <mergeCell ref="MJA5:MJB5"/>
    <mergeCell ref="MJC5:MJD5"/>
    <mergeCell ref="MJE5:MJF5"/>
    <mergeCell ref="MJG5:MJH5"/>
    <mergeCell ref="MIO5:MIP5"/>
    <mergeCell ref="MIQ5:MIR5"/>
    <mergeCell ref="MIS5:MIT5"/>
    <mergeCell ref="MIU5:MIV5"/>
    <mergeCell ref="MIW5:MIX5"/>
    <mergeCell ref="MIE5:MIF5"/>
    <mergeCell ref="MIG5:MIH5"/>
    <mergeCell ref="MII5:MIJ5"/>
    <mergeCell ref="MIK5:MIL5"/>
    <mergeCell ref="MIM5:MIN5"/>
    <mergeCell ref="MKW5:MKX5"/>
    <mergeCell ref="MKY5:MKZ5"/>
    <mergeCell ref="MLA5:MLB5"/>
    <mergeCell ref="MLC5:MLD5"/>
    <mergeCell ref="MLE5:MLF5"/>
    <mergeCell ref="MKM5:MKN5"/>
    <mergeCell ref="MKO5:MKP5"/>
    <mergeCell ref="MKQ5:MKR5"/>
    <mergeCell ref="MKS5:MKT5"/>
    <mergeCell ref="MKU5:MKV5"/>
    <mergeCell ref="MKC5:MKD5"/>
    <mergeCell ref="MKE5:MKF5"/>
    <mergeCell ref="MKG5:MKH5"/>
    <mergeCell ref="MKI5:MKJ5"/>
    <mergeCell ref="MKK5:MKL5"/>
    <mergeCell ref="MJS5:MJT5"/>
    <mergeCell ref="MJU5:MJV5"/>
    <mergeCell ref="MJW5:MJX5"/>
    <mergeCell ref="MJY5:MJZ5"/>
    <mergeCell ref="MKA5:MKB5"/>
    <mergeCell ref="MMK5:MML5"/>
    <mergeCell ref="MMM5:MMN5"/>
    <mergeCell ref="MMO5:MMP5"/>
    <mergeCell ref="MMQ5:MMR5"/>
    <mergeCell ref="MMS5:MMT5"/>
    <mergeCell ref="MMA5:MMB5"/>
    <mergeCell ref="MMC5:MMD5"/>
    <mergeCell ref="MME5:MMF5"/>
    <mergeCell ref="MMG5:MMH5"/>
    <mergeCell ref="MMI5:MMJ5"/>
    <mergeCell ref="MLQ5:MLR5"/>
    <mergeCell ref="MLS5:MLT5"/>
    <mergeCell ref="MLU5:MLV5"/>
    <mergeCell ref="MLW5:MLX5"/>
    <mergeCell ref="MLY5:MLZ5"/>
    <mergeCell ref="MLG5:MLH5"/>
    <mergeCell ref="MLI5:MLJ5"/>
    <mergeCell ref="MLK5:MLL5"/>
    <mergeCell ref="MLM5:MLN5"/>
    <mergeCell ref="MLO5:MLP5"/>
    <mergeCell ref="MNY5:MNZ5"/>
    <mergeCell ref="MOA5:MOB5"/>
    <mergeCell ref="MOC5:MOD5"/>
    <mergeCell ref="MOE5:MOF5"/>
    <mergeCell ref="MOG5:MOH5"/>
    <mergeCell ref="MNO5:MNP5"/>
    <mergeCell ref="MNQ5:MNR5"/>
    <mergeCell ref="MNS5:MNT5"/>
    <mergeCell ref="MNU5:MNV5"/>
    <mergeCell ref="MNW5:MNX5"/>
    <mergeCell ref="MNE5:MNF5"/>
    <mergeCell ref="MNG5:MNH5"/>
    <mergeCell ref="MNI5:MNJ5"/>
    <mergeCell ref="MNK5:MNL5"/>
    <mergeCell ref="MNM5:MNN5"/>
    <mergeCell ref="MMU5:MMV5"/>
    <mergeCell ref="MMW5:MMX5"/>
    <mergeCell ref="MMY5:MMZ5"/>
    <mergeCell ref="MNA5:MNB5"/>
    <mergeCell ref="MNC5:MND5"/>
    <mergeCell ref="MPM5:MPN5"/>
    <mergeCell ref="MPO5:MPP5"/>
    <mergeCell ref="MPQ5:MPR5"/>
    <mergeCell ref="MPS5:MPT5"/>
    <mergeCell ref="MPU5:MPV5"/>
    <mergeCell ref="MPC5:MPD5"/>
    <mergeCell ref="MPE5:MPF5"/>
    <mergeCell ref="MPG5:MPH5"/>
    <mergeCell ref="MPI5:MPJ5"/>
    <mergeCell ref="MPK5:MPL5"/>
    <mergeCell ref="MOS5:MOT5"/>
    <mergeCell ref="MOU5:MOV5"/>
    <mergeCell ref="MOW5:MOX5"/>
    <mergeCell ref="MOY5:MOZ5"/>
    <mergeCell ref="MPA5:MPB5"/>
    <mergeCell ref="MOI5:MOJ5"/>
    <mergeCell ref="MOK5:MOL5"/>
    <mergeCell ref="MOM5:MON5"/>
    <mergeCell ref="MOO5:MOP5"/>
    <mergeCell ref="MOQ5:MOR5"/>
    <mergeCell ref="MRA5:MRB5"/>
    <mergeCell ref="MRC5:MRD5"/>
    <mergeCell ref="MRE5:MRF5"/>
    <mergeCell ref="MRG5:MRH5"/>
    <mergeCell ref="MRI5:MRJ5"/>
    <mergeCell ref="MQQ5:MQR5"/>
    <mergeCell ref="MQS5:MQT5"/>
    <mergeCell ref="MQU5:MQV5"/>
    <mergeCell ref="MQW5:MQX5"/>
    <mergeCell ref="MQY5:MQZ5"/>
    <mergeCell ref="MQG5:MQH5"/>
    <mergeCell ref="MQI5:MQJ5"/>
    <mergeCell ref="MQK5:MQL5"/>
    <mergeCell ref="MQM5:MQN5"/>
    <mergeCell ref="MQO5:MQP5"/>
    <mergeCell ref="MPW5:MPX5"/>
    <mergeCell ref="MPY5:MPZ5"/>
    <mergeCell ref="MQA5:MQB5"/>
    <mergeCell ref="MQC5:MQD5"/>
    <mergeCell ref="MQE5:MQF5"/>
    <mergeCell ref="MSO5:MSP5"/>
    <mergeCell ref="MSQ5:MSR5"/>
    <mergeCell ref="MSS5:MST5"/>
    <mergeCell ref="MSU5:MSV5"/>
    <mergeCell ref="MSW5:MSX5"/>
    <mergeCell ref="MSE5:MSF5"/>
    <mergeCell ref="MSG5:MSH5"/>
    <mergeCell ref="MSI5:MSJ5"/>
    <mergeCell ref="MSK5:MSL5"/>
    <mergeCell ref="MSM5:MSN5"/>
    <mergeCell ref="MRU5:MRV5"/>
    <mergeCell ref="MRW5:MRX5"/>
    <mergeCell ref="MRY5:MRZ5"/>
    <mergeCell ref="MSA5:MSB5"/>
    <mergeCell ref="MSC5:MSD5"/>
    <mergeCell ref="MRK5:MRL5"/>
    <mergeCell ref="MRM5:MRN5"/>
    <mergeCell ref="MRO5:MRP5"/>
    <mergeCell ref="MRQ5:MRR5"/>
    <mergeCell ref="MRS5:MRT5"/>
    <mergeCell ref="MUC5:MUD5"/>
    <mergeCell ref="MUE5:MUF5"/>
    <mergeCell ref="MUG5:MUH5"/>
    <mergeCell ref="MUI5:MUJ5"/>
    <mergeCell ref="MUK5:MUL5"/>
    <mergeCell ref="MTS5:MTT5"/>
    <mergeCell ref="MTU5:MTV5"/>
    <mergeCell ref="MTW5:MTX5"/>
    <mergeCell ref="MTY5:MTZ5"/>
    <mergeCell ref="MUA5:MUB5"/>
    <mergeCell ref="MTI5:MTJ5"/>
    <mergeCell ref="MTK5:MTL5"/>
    <mergeCell ref="MTM5:MTN5"/>
    <mergeCell ref="MTO5:MTP5"/>
    <mergeCell ref="MTQ5:MTR5"/>
    <mergeCell ref="MSY5:MSZ5"/>
    <mergeCell ref="MTA5:MTB5"/>
    <mergeCell ref="MTC5:MTD5"/>
    <mergeCell ref="MTE5:MTF5"/>
    <mergeCell ref="MTG5:MTH5"/>
    <mergeCell ref="MVQ5:MVR5"/>
    <mergeCell ref="MVS5:MVT5"/>
    <mergeCell ref="MVU5:MVV5"/>
    <mergeCell ref="MVW5:MVX5"/>
    <mergeCell ref="MVY5:MVZ5"/>
    <mergeCell ref="MVG5:MVH5"/>
    <mergeCell ref="MVI5:MVJ5"/>
    <mergeCell ref="MVK5:MVL5"/>
    <mergeCell ref="MVM5:MVN5"/>
    <mergeCell ref="MVO5:MVP5"/>
    <mergeCell ref="MUW5:MUX5"/>
    <mergeCell ref="MUY5:MUZ5"/>
    <mergeCell ref="MVA5:MVB5"/>
    <mergeCell ref="MVC5:MVD5"/>
    <mergeCell ref="MVE5:MVF5"/>
    <mergeCell ref="MUM5:MUN5"/>
    <mergeCell ref="MUO5:MUP5"/>
    <mergeCell ref="MUQ5:MUR5"/>
    <mergeCell ref="MUS5:MUT5"/>
    <mergeCell ref="MUU5:MUV5"/>
    <mergeCell ref="MXE5:MXF5"/>
    <mergeCell ref="MXG5:MXH5"/>
    <mergeCell ref="MXI5:MXJ5"/>
    <mergeCell ref="MXK5:MXL5"/>
    <mergeCell ref="MXM5:MXN5"/>
    <mergeCell ref="MWU5:MWV5"/>
    <mergeCell ref="MWW5:MWX5"/>
    <mergeCell ref="MWY5:MWZ5"/>
    <mergeCell ref="MXA5:MXB5"/>
    <mergeCell ref="MXC5:MXD5"/>
    <mergeCell ref="MWK5:MWL5"/>
    <mergeCell ref="MWM5:MWN5"/>
    <mergeCell ref="MWO5:MWP5"/>
    <mergeCell ref="MWQ5:MWR5"/>
    <mergeCell ref="MWS5:MWT5"/>
    <mergeCell ref="MWA5:MWB5"/>
    <mergeCell ref="MWC5:MWD5"/>
    <mergeCell ref="MWE5:MWF5"/>
    <mergeCell ref="MWG5:MWH5"/>
    <mergeCell ref="MWI5:MWJ5"/>
    <mergeCell ref="MYS5:MYT5"/>
    <mergeCell ref="MYU5:MYV5"/>
    <mergeCell ref="MYW5:MYX5"/>
    <mergeCell ref="MYY5:MYZ5"/>
    <mergeCell ref="MZA5:MZB5"/>
    <mergeCell ref="MYI5:MYJ5"/>
    <mergeCell ref="MYK5:MYL5"/>
    <mergeCell ref="MYM5:MYN5"/>
    <mergeCell ref="MYO5:MYP5"/>
    <mergeCell ref="MYQ5:MYR5"/>
    <mergeCell ref="MXY5:MXZ5"/>
    <mergeCell ref="MYA5:MYB5"/>
    <mergeCell ref="MYC5:MYD5"/>
    <mergeCell ref="MYE5:MYF5"/>
    <mergeCell ref="MYG5:MYH5"/>
    <mergeCell ref="MXO5:MXP5"/>
    <mergeCell ref="MXQ5:MXR5"/>
    <mergeCell ref="MXS5:MXT5"/>
    <mergeCell ref="MXU5:MXV5"/>
    <mergeCell ref="MXW5:MXX5"/>
    <mergeCell ref="NAG5:NAH5"/>
    <mergeCell ref="NAI5:NAJ5"/>
    <mergeCell ref="NAK5:NAL5"/>
    <mergeCell ref="NAM5:NAN5"/>
    <mergeCell ref="NAO5:NAP5"/>
    <mergeCell ref="MZW5:MZX5"/>
    <mergeCell ref="MZY5:MZZ5"/>
    <mergeCell ref="NAA5:NAB5"/>
    <mergeCell ref="NAC5:NAD5"/>
    <mergeCell ref="NAE5:NAF5"/>
    <mergeCell ref="MZM5:MZN5"/>
    <mergeCell ref="MZO5:MZP5"/>
    <mergeCell ref="MZQ5:MZR5"/>
    <mergeCell ref="MZS5:MZT5"/>
    <mergeCell ref="MZU5:MZV5"/>
    <mergeCell ref="MZC5:MZD5"/>
    <mergeCell ref="MZE5:MZF5"/>
    <mergeCell ref="MZG5:MZH5"/>
    <mergeCell ref="MZI5:MZJ5"/>
    <mergeCell ref="MZK5:MZL5"/>
    <mergeCell ref="NBU5:NBV5"/>
    <mergeCell ref="NBW5:NBX5"/>
    <mergeCell ref="NBY5:NBZ5"/>
    <mergeCell ref="NCA5:NCB5"/>
    <mergeCell ref="NCC5:NCD5"/>
    <mergeCell ref="NBK5:NBL5"/>
    <mergeCell ref="NBM5:NBN5"/>
    <mergeCell ref="NBO5:NBP5"/>
    <mergeCell ref="NBQ5:NBR5"/>
    <mergeCell ref="NBS5:NBT5"/>
    <mergeCell ref="NBA5:NBB5"/>
    <mergeCell ref="NBC5:NBD5"/>
    <mergeCell ref="NBE5:NBF5"/>
    <mergeCell ref="NBG5:NBH5"/>
    <mergeCell ref="NBI5:NBJ5"/>
    <mergeCell ref="NAQ5:NAR5"/>
    <mergeCell ref="NAS5:NAT5"/>
    <mergeCell ref="NAU5:NAV5"/>
    <mergeCell ref="NAW5:NAX5"/>
    <mergeCell ref="NAY5:NAZ5"/>
    <mergeCell ref="NDI5:NDJ5"/>
    <mergeCell ref="NDK5:NDL5"/>
    <mergeCell ref="NDM5:NDN5"/>
    <mergeCell ref="NDO5:NDP5"/>
    <mergeCell ref="NDQ5:NDR5"/>
    <mergeCell ref="NCY5:NCZ5"/>
    <mergeCell ref="NDA5:NDB5"/>
    <mergeCell ref="NDC5:NDD5"/>
    <mergeCell ref="NDE5:NDF5"/>
    <mergeCell ref="NDG5:NDH5"/>
    <mergeCell ref="NCO5:NCP5"/>
    <mergeCell ref="NCQ5:NCR5"/>
    <mergeCell ref="NCS5:NCT5"/>
    <mergeCell ref="NCU5:NCV5"/>
    <mergeCell ref="NCW5:NCX5"/>
    <mergeCell ref="NCE5:NCF5"/>
    <mergeCell ref="NCG5:NCH5"/>
    <mergeCell ref="NCI5:NCJ5"/>
    <mergeCell ref="NCK5:NCL5"/>
    <mergeCell ref="NCM5:NCN5"/>
    <mergeCell ref="NEW5:NEX5"/>
    <mergeCell ref="NEY5:NEZ5"/>
    <mergeCell ref="NFA5:NFB5"/>
    <mergeCell ref="NFC5:NFD5"/>
    <mergeCell ref="NFE5:NFF5"/>
    <mergeCell ref="NEM5:NEN5"/>
    <mergeCell ref="NEO5:NEP5"/>
    <mergeCell ref="NEQ5:NER5"/>
    <mergeCell ref="NES5:NET5"/>
    <mergeCell ref="NEU5:NEV5"/>
    <mergeCell ref="NEC5:NED5"/>
    <mergeCell ref="NEE5:NEF5"/>
    <mergeCell ref="NEG5:NEH5"/>
    <mergeCell ref="NEI5:NEJ5"/>
    <mergeCell ref="NEK5:NEL5"/>
    <mergeCell ref="NDS5:NDT5"/>
    <mergeCell ref="NDU5:NDV5"/>
    <mergeCell ref="NDW5:NDX5"/>
    <mergeCell ref="NDY5:NDZ5"/>
    <mergeCell ref="NEA5:NEB5"/>
    <mergeCell ref="NGK5:NGL5"/>
    <mergeCell ref="NGM5:NGN5"/>
    <mergeCell ref="NGO5:NGP5"/>
    <mergeCell ref="NGQ5:NGR5"/>
    <mergeCell ref="NGS5:NGT5"/>
    <mergeCell ref="NGA5:NGB5"/>
    <mergeCell ref="NGC5:NGD5"/>
    <mergeCell ref="NGE5:NGF5"/>
    <mergeCell ref="NGG5:NGH5"/>
    <mergeCell ref="NGI5:NGJ5"/>
    <mergeCell ref="NFQ5:NFR5"/>
    <mergeCell ref="NFS5:NFT5"/>
    <mergeCell ref="NFU5:NFV5"/>
    <mergeCell ref="NFW5:NFX5"/>
    <mergeCell ref="NFY5:NFZ5"/>
    <mergeCell ref="NFG5:NFH5"/>
    <mergeCell ref="NFI5:NFJ5"/>
    <mergeCell ref="NFK5:NFL5"/>
    <mergeCell ref="NFM5:NFN5"/>
    <mergeCell ref="NFO5:NFP5"/>
    <mergeCell ref="NHY5:NHZ5"/>
    <mergeCell ref="NIA5:NIB5"/>
    <mergeCell ref="NIC5:NID5"/>
    <mergeCell ref="NIE5:NIF5"/>
    <mergeCell ref="NIG5:NIH5"/>
    <mergeCell ref="NHO5:NHP5"/>
    <mergeCell ref="NHQ5:NHR5"/>
    <mergeCell ref="NHS5:NHT5"/>
    <mergeCell ref="NHU5:NHV5"/>
    <mergeCell ref="NHW5:NHX5"/>
    <mergeCell ref="NHE5:NHF5"/>
    <mergeCell ref="NHG5:NHH5"/>
    <mergeCell ref="NHI5:NHJ5"/>
    <mergeCell ref="NHK5:NHL5"/>
    <mergeCell ref="NHM5:NHN5"/>
    <mergeCell ref="NGU5:NGV5"/>
    <mergeCell ref="NGW5:NGX5"/>
    <mergeCell ref="NGY5:NGZ5"/>
    <mergeCell ref="NHA5:NHB5"/>
    <mergeCell ref="NHC5:NHD5"/>
    <mergeCell ref="NJM5:NJN5"/>
    <mergeCell ref="NJO5:NJP5"/>
    <mergeCell ref="NJQ5:NJR5"/>
    <mergeCell ref="NJS5:NJT5"/>
    <mergeCell ref="NJU5:NJV5"/>
    <mergeCell ref="NJC5:NJD5"/>
    <mergeCell ref="NJE5:NJF5"/>
    <mergeCell ref="NJG5:NJH5"/>
    <mergeCell ref="NJI5:NJJ5"/>
    <mergeCell ref="NJK5:NJL5"/>
    <mergeCell ref="NIS5:NIT5"/>
    <mergeCell ref="NIU5:NIV5"/>
    <mergeCell ref="NIW5:NIX5"/>
    <mergeCell ref="NIY5:NIZ5"/>
    <mergeCell ref="NJA5:NJB5"/>
    <mergeCell ref="NII5:NIJ5"/>
    <mergeCell ref="NIK5:NIL5"/>
    <mergeCell ref="NIM5:NIN5"/>
    <mergeCell ref="NIO5:NIP5"/>
    <mergeCell ref="NIQ5:NIR5"/>
    <mergeCell ref="NLA5:NLB5"/>
    <mergeCell ref="NLC5:NLD5"/>
    <mergeCell ref="NLE5:NLF5"/>
    <mergeCell ref="NLG5:NLH5"/>
    <mergeCell ref="NLI5:NLJ5"/>
    <mergeCell ref="NKQ5:NKR5"/>
    <mergeCell ref="NKS5:NKT5"/>
    <mergeCell ref="NKU5:NKV5"/>
    <mergeCell ref="NKW5:NKX5"/>
    <mergeCell ref="NKY5:NKZ5"/>
    <mergeCell ref="NKG5:NKH5"/>
    <mergeCell ref="NKI5:NKJ5"/>
    <mergeCell ref="NKK5:NKL5"/>
    <mergeCell ref="NKM5:NKN5"/>
    <mergeCell ref="NKO5:NKP5"/>
    <mergeCell ref="NJW5:NJX5"/>
    <mergeCell ref="NJY5:NJZ5"/>
    <mergeCell ref="NKA5:NKB5"/>
    <mergeCell ref="NKC5:NKD5"/>
    <mergeCell ref="NKE5:NKF5"/>
    <mergeCell ref="NMO5:NMP5"/>
    <mergeCell ref="NMQ5:NMR5"/>
    <mergeCell ref="NMS5:NMT5"/>
    <mergeCell ref="NMU5:NMV5"/>
    <mergeCell ref="NMW5:NMX5"/>
    <mergeCell ref="NME5:NMF5"/>
    <mergeCell ref="NMG5:NMH5"/>
    <mergeCell ref="NMI5:NMJ5"/>
    <mergeCell ref="NMK5:NML5"/>
    <mergeCell ref="NMM5:NMN5"/>
    <mergeCell ref="NLU5:NLV5"/>
    <mergeCell ref="NLW5:NLX5"/>
    <mergeCell ref="NLY5:NLZ5"/>
    <mergeCell ref="NMA5:NMB5"/>
    <mergeCell ref="NMC5:NMD5"/>
    <mergeCell ref="NLK5:NLL5"/>
    <mergeCell ref="NLM5:NLN5"/>
    <mergeCell ref="NLO5:NLP5"/>
    <mergeCell ref="NLQ5:NLR5"/>
    <mergeCell ref="NLS5:NLT5"/>
    <mergeCell ref="NOC5:NOD5"/>
    <mergeCell ref="NOE5:NOF5"/>
    <mergeCell ref="NOG5:NOH5"/>
    <mergeCell ref="NOI5:NOJ5"/>
    <mergeCell ref="NOK5:NOL5"/>
    <mergeCell ref="NNS5:NNT5"/>
    <mergeCell ref="NNU5:NNV5"/>
    <mergeCell ref="NNW5:NNX5"/>
    <mergeCell ref="NNY5:NNZ5"/>
    <mergeCell ref="NOA5:NOB5"/>
    <mergeCell ref="NNI5:NNJ5"/>
    <mergeCell ref="NNK5:NNL5"/>
    <mergeCell ref="NNM5:NNN5"/>
    <mergeCell ref="NNO5:NNP5"/>
    <mergeCell ref="NNQ5:NNR5"/>
    <mergeCell ref="NMY5:NMZ5"/>
    <mergeCell ref="NNA5:NNB5"/>
    <mergeCell ref="NNC5:NND5"/>
    <mergeCell ref="NNE5:NNF5"/>
    <mergeCell ref="NNG5:NNH5"/>
    <mergeCell ref="NPQ5:NPR5"/>
    <mergeCell ref="NPS5:NPT5"/>
    <mergeCell ref="NPU5:NPV5"/>
    <mergeCell ref="NPW5:NPX5"/>
    <mergeCell ref="NPY5:NPZ5"/>
    <mergeCell ref="NPG5:NPH5"/>
    <mergeCell ref="NPI5:NPJ5"/>
    <mergeCell ref="NPK5:NPL5"/>
    <mergeCell ref="NPM5:NPN5"/>
    <mergeCell ref="NPO5:NPP5"/>
    <mergeCell ref="NOW5:NOX5"/>
    <mergeCell ref="NOY5:NOZ5"/>
    <mergeCell ref="NPA5:NPB5"/>
    <mergeCell ref="NPC5:NPD5"/>
    <mergeCell ref="NPE5:NPF5"/>
    <mergeCell ref="NOM5:NON5"/>
    <mergeCell ref="NOO5:NOP5"/>
    <mergeCell ref="NOQ5:NOR5"/>
    <mergeCell ref="NOS5:NOT5"/>
    <mergeCell ref="NOU5:NOV5"/>
    <mergeCell ref="NRE5:NRF5"/>
    <mergeCell ref="NRG5:NRH5"/>
    <mergeCell ref="NRI5:NRJ5"/>
    <mergeCell ref="NRK5:NRL5"/>
    <mergeCell ref="NRM5:NRN5"/>
    <mergeCell ref="NQU5:NQV5"/>
    <mergeCell ref="NQW5:NQX5"/>
    <mergeCell ref="NQY5:NQZ5"/>
    <mergeCell ref="NRA5:NRB5"/>
    <mergeCell ref="NRC5:NRD5"/>
    <mergeCell ref="NQK5:NQL5"/>
    <mergeCell ref="NQM5:NQN5"/>
    <mergeCell ref="NQO5:NQP5"/>
    <mergeCell ref="NQQ5:NQR5"/>
    <mergeCell ref="NQS5:NQT5"/>
    <mergeCell ref="NQA5:NQB5"/>
    <mergeCell ref="NQC5:NQD5"/>
    <mergeCell ref="NQE5:NQF5"/>
    <mergeCell ref="NQG5:NQH5"/>
    <mergeCell ref="NQI5:NQJ5"/>
    <mergeCell ref="NSS5:NST5"/>
    <mergeCell ref="NSU5:NSV5"/>
    <mergeCell ref="NSW5:NSX5"/>
    <mergeCell ref="NSY5:NSZ5"/>
    <mergeCell ref="NTA5:NTB5"/>
    <mergeCell ref="NSI5:NSJ5"/>
    <mergeCell ref="NSK5:NSL5"/>
    <mergeCell ref="NSM5:NSN5"/>
    <mergeCell ref="NSO5:NSP5"/>
    <mergeCell ref="NSQ5:NSR5"/>
    <mergeCell ref="NRY5:NRZ5"/>
    <mergeCell ref="NSA5:NSB5"/>
    <mergeCell ref="NSC5:NSD5"/>
    <mergeCell ref="NSE5:NSF5"/>
    <mergeCell ref="NSG5:NSH5"/>
    <mergeCell ref="NRO5:NRP5"/>
    <mergeCell ref="NRQ5:NRR5"/>
    <mergeCell ref="NRS5:NRT5"/>
    <mergeCell ref="NRU5:NRV5"/>
    <mergeCell ref="NRW5:NRX5"/>
    <mergeCell ref="NUG5:NUH5"/>
    <mergeCell ref="NUI5:NUJ5"/>
    <mergeCell ref="NUK5:NUL5"/>
    <mergeCell ref="NUM5:NUN5"/>
    <mergeCell ref="NUO5:NUP5"/>
    <mergeCell ref="NTW5:NTX5"/>
    <mergeCell ref="NTY5:NTZ5"/>
    <mergeCell ref="NUA5:NUB5"/>
    <mergeCell ref="NUC5:NUD5"/>
    <mergeCell ref="NUE5:NUF5"/>
    <mergeCell ref="NTM5:NTN5"/>
    <mergeCell ref="NTO5:NTP5"/>
    <mergeCell ref="NTQ5:NTR5"/>
    <mergeCell ref="NTS5:NTT5"/>
    <mergeCell ref="NTU5:NTV5"/>
    <mergeCell ref="NTC5:NTD5"/>
    <mergeCell ref="NTE5:NTF5"/>
    <mergeCell ref="NTG5:NTH5"/>
    <mergeCell ref="NTI5:NTJ5"/>
    <mergeCell ref="NTK5:NTL5"/>
    <mergeCell ref="NVU5:NVV5"/>
    <mergeCell ref="NVW5:NVX5"/>
    <mergeCell ref="NVY5:NVZ5"/>
    <mergeCell ref="NWA5:NWB5"/>
    <mergeCell ref="NWC5:NWD5"/>
    <mergeCell ref="NVK5:NVL5"/>
    <mergeCell ref="NVM5:NVN5"/>
    <mergeCell ref="NVO5:NVP5"/>
    <mergeCell ref="NVQ5:NVR5"/>
    <mergeCell ref="NVS5:NVT5"/>
    <mergeCell ref="NVA5:NVB5"/>
    <mergeCell ref="NVC5:NVD5"/>
    <mergeCell ref="NVE5:NVF5"/>
    <mergeCell ref="NVG5:NVH5"/>
    <mergeCell ref="NVI5:NVJ5"/>
    <mergeCell ref="NUQ5:NUR5"/>
    <mergeCell ref="NUS5:NUT5"/>
    <mergeCell ref="NUU5:NUV5"/>
    <mergeCell ref="NUW5:NUX5"/>
    <mergeCell ref="NUY5:NUZ5"/>
    <mergeCell ref="NXI5:NXJ5"/>
    <mergeCell ref="NXK5:NXL5"/>
    <mergeCell ref="NXM5:NXN5"/>
    <mergeCell ref="NXO5:NXP5"/>
    <mergeCell ref="NXQ5:NXR5"/>
    <mergeCell ref="NWY5:NWZ5"/>
    <mergeCell ref="NXA5:NXB5"/>
    <mergeCell ref="NXC5:NXD5"/>
    <mergeCell ref="NXE5:NXF5"/>
    <mergeCell ref="NXG5:NXH5"/>
    <mergeCell ref="NWO5:NWP5"/>
    <mergeCell ref="NWQ5:NWR5"/>
    <mergeCell ref="NWS5:NWT5"/>
    <mergeCell ref="NWU5:NWV5"/>
    <mergeCell ref="NWW5:NWX5"/>
    <mergeCell ref="NWE5:NWF5"/>
    <mergeCell ref="NWG5:NWH5"/>
    <mergeCell ref="NWI5:NWJ5"/>
    <mergeCell ref="NWK5:NWL5"/>
    <mergeCell ref="NWM5:NWN5"/>
    <mergeCell ref="NYW5:NYX5"/>
    <mergeCell ref="NYY5:NYZ5"/>
    <mergeCell ref="NZA5:NZB5"/>
    <mergeCell ref="NZC5:NZD5"/>
    <mergeCell ref="NZE5:NZF5"/>
    <mergeCell ref="NYM5:NYN5"/>
    <mergeCell ref="NYO5:NYP5"/>
    <mergeCell ref="NYQ5:NYR5"/>
    <mergeCell ref="NYS5:NYT5"/>
    <mergeCell ref="NYU5:NYV5"/>
    <mergeCell ref="NYC5:NYD5"/>
    <mergeCell ref="NYE5:NYF5"/>
    <mergeCell ref="NYG5:NYH5"/>
    <mergeCell ref="NYI5:NYJ5"/>
    <mergeCell ref="NYK5:NYL5"/>
    <mergeCell ref="NXS5:NXT5"/>
    <mergeCell ref="NXU5:NXV5"/>
    <mergeCell ref="NXW5:NXX5"/>
    <mergeCell ref="NXY5:NXZ5"/>
    <mergeCell ref="NYA5:NYB5"/>
    <mergeCell ref="OAK5:OAL5"/>
    <mergeCell ref="OAM5:OAN5"/>
    <mergeCell ref="OAO5:OAP5"/>
    <mergeCell ref="OAQ5:OAR5"/>
    <mergeCell ref="OAS5:OAT5"/>
    <mergeCell ref="OAA5:OAB5"/>
    <mergeCell ref="OAC5:OAD5"/>
    <mergeCell ref="OAE5:OAF5"/>
    <mergeCell ref="OAG5:OAH5"/>
    <mergeCell ref="OAI5:OAJ5"/>
    <mergeCell ref="NZQ5:NZR5"/>
    <mergeCell ref="NZS5:NZT5"/>
    <mergeCell ref="NZU5:NZV5"/>
    <mergeCell ref="NZW5:NZX5"/>
    <mergeCell ref="NZY5:NZZ5"/>
    <mergeCell ref="NZG5:NZH5"/>
    <mergeCell ref="NZI5:NZJ5"/>
    <mergeCell ref="NZK5:NZL5"/>
    <mergeCell ref="NZM5:NZN5"/>
    <mergeCell ref="NZO5:NZP5"/>
    <mergeCell ref="OBY5:OBZ5"/>
    <mergeCell ref="OCA5:OCB5"/>
    <mergeCell ref="OCC5:OCD5"/>
    <mergeCell ref="OCE5:OCF5"/>
    <mergeCell ref="OCG5:OCH5"/>
    <mergeCell ref="OBO5:OBP5"/>
    <mergeCell ref="OBQ5:OBR5"/>
    <mergeCell ref="OBS5:OBT5"/>
    <mergeCell ref="OBU5:OBV5"/>
    <mergeCell ref="OBW5:OBX5"/>
    <mergeCell ref="OBE5:OBF5"/>
    <mergeCell ref="OBG5:OBH5"/>
    <mergeCell ref="OBI5:OBJ5"/>
    <mergeCell ref="OBK5:OBL5"/>
    <mergeCell ref="OBM5:OBN5"/>
    <mergeCell ref="OAU5:OAV5"/>
    <mergeCell ref="OAW5:OAX5"/>
    <mergeCell ref="OAY5:OAZ5"/>
    <mergeCell ref="OBA5:OBB5"/>
    <mergeCell ref="OBC5:OBD5"/>
    <mergeCell ref="ODM5:ODN5"/>
    <mergeCell ref="ODO5:ODP5"/>
    <mergeCell ref="ODQ5:ODR5"/>
    <mergeCell ref="ODS5:ODT5"/>
    <mergeCell ref="ODU5:ODV5"/>
    <mergeCell ref="ODC5:ODD5"/>
    <mergeCell ref="ODE5:ODF5"/>
    <mergeCell ref="ODG5:ODH5"/>
    <mergeCell ref="ODI5:ODJ5"/>
    <mergeCell ref="ODK5:ODL5"/>
    <mergeCell ref="OCS5:OCT5"/>
    <mergeCell ref="OCU5:OCV5"/>
    <mergeCell ref="OCW5:OCX5"/>
    <mergeCell ref="OCY5:OCZ5"/>
    <mergeCell ref="ODA5:ODB5"/>
    <mergeCell ref="OCI5:OCJ5"/>
    <mergeCell ref="OCK5:OCL5"/>
    <mergeCell ref="OCM5:OCN5"/>
    <mergeCell ref="OCO5:OCP5"/>
    <mergeCell ref="OCQ5:OCR5"/>
    <mergeCell ref="OFA5:OFB5"/>
    <mergeCell ref="OFC5:OFD5"/>
    <mergeCell ref="OFE5:OFF5"/>
    <mergeCell ref="OFG5:OFH5"/>
    <mergeCell ref="OFI5:OFJ5"/>
    <mergeCell ref="OEQ5:OER5"/>
    <mergeCell ref="OES5:OET5"/>
    <mergeCell ref="OEU5:OEV5"/>
    <mergeCell ref="OEW5:OEX5"/>
    <mergeCell ref="OEY5:OEZ5"/>
    <mergeCell ref="OEG5:OEH5"/>
    <mergeCell ref="OEI5:OEJ5"/>
    <mergeCell ref="OEK5:OEL5"/>
    <mergeCell ref="OEM5:OEN5"/>
    <mergeCell ref="OEO5:OEP5"/>
    <mergeCell ref="ODW5:ODX5"/>
    <mergeCell ref="ODY5:ODZ5"/>
    <mergeCell ref="OEA5:OEB5"/>
    <mergeCell ref="OEC5:OED5"/>
    <mergeCell ref="OEE5:OEF5"/>
    <mergeCell ref="OGO5:OGP5"/>
    <mergeCell ref="OGQ5:OGR5"/>
    <mergeCell ref="OGS5:OGT5"/>
    <mergeCell ref="OGU5:OGV5"/>
    <mergeCell ref="OGW5:OGX5"/>
    <mergeCell ref="OGE5:OGF5"/>
    <mergeCell ref="OGG5:OGH5"/>
    <mergeCell ref="OGI5:OGJ5"/>
    <mergeCell ref="OGK5:OGL5"/>
    <mergeCell ref="OGM5:OGN5"/>
    <mergeCell ref="OFU5:OFV5"/>
    <mergeCell ref="OFW5:OFX5"/>
    <mergeCell ref="OFY5:OFZ5"/>
    <mergeCell ref="OGA5:OGB5"/>
    <mergeCell ref="OGC5:OGD5"/>
    <mergeCell ref="OFK5:OFL5"/>
    <mergeCell ref="OFM5:OFN5"/>
    <mergeCell ref="OFO5:OFP5"/>
    <mergeCell ref="OFQ5:OFR5"/>
    <mergeCell ref="OFS5:OFT5"/>
    <mergeCell ref="OIC5:OID5"/>
    <mergeCell ref="OIE5:OIF5"/>
    <mergeCell ref="OIG5:OIH5"/>
    <mergeCell ref="OII5:OIJ5"/>
    <mergeCell ref="OIK5:OIL5"/>
    <mergeCell ref="OHS5:OHT5"/>
    <mergeCell ref="OHU5:OHV5"/>
    <mergeCell ref="OHW5:OHX5"/>
    <mergeCell ref="OHY5:OHZ5"/>
    <mergeCell ref="OIA5:OIB5"/>
    <mergeCell ref="OHI5:OHJ5"/>
    <mergeCell ref="OHK5:OHL5"/>
    <mergeCell ref="OHM5:OHN5"/>
    <mergeCell ref="OHO5:OHP5"/>
    <mergeCell ref="OHQ5:OHR5"/>
    <mergeCell ref="OGY5:OGZ5"/>
    <mergeCell ref="OHA5:OHB5"/>
    <mergeCell ref="OHC5:OHD5"/>
    <mergeCell ref="OHE5:OHF5"/>
    <mergeCell ref="OHG5:OHH5"/>
    <mergeCell ref="OJQ5:OJR5"/>
    <mergeCell ref="OJS5:OJT5"/>
    <mergeCell ref="OJU5:OJV5"/>
    <mergeCell ref="OJW5:OJX5"/>
    <mergeCell ref="OJY5:OJZ5"/>
    <mergeCell ref="OJG5:OJH5"/>
    <mergeCell ref="OJI5:OJJ5"/>
    <mergeCell ref="OJK5:OJL5"/>
    <mergeCell ref="OJM5:OJN5"/>
    <mergeCell ref="OJO5:OJP5"/>
    <mergeCell ref="OIW5:OIX5"/>
    <mergeCell ref="OIY5:OIZ5"/>
    <mergeCell ref="OJA5:OJB5"/>
    <mergeCell ref="OJC5:OJD5"/>
    <mergeCell ref="OJE5:OJF5"/>
    <mergeCell ref="OIM5:OIN5"/>
    <mergeCell ref="OIO5:OIP5"/>
    <mergeCell ref="OIQ5:OIR5"/>
    <mergeCell ref="OIS5:OIT5"/>
    <mergeCell ref="OIU5:OIV5"/>
    <mergeCell ref="OLE5:OLF5"/>
    <mergeCell ref="OLG5:OLH5"/>
    <mergeCell ref="OLI5:OLJ5"/>
    <mergeCell ref="OLK5:OLL5"/>
    <mergeCell ref="OLM5:OLN5"/>
    <mergeCell ref="OKU5:OKV5"/>
    <mergeCell ref="OKW5:OKX5"/>
    <mergeCell ref="OKY5:OKZ5"/>
    <mergeCell ref="OLA5:OLB5"/>
    <mergeCell ref="OLC5:OLD5"/>
    <mergeCell ref="OKK5:OKL5"/>
    <mergeCell ref="OKM5:OKN5"/>
    <mergeCell ref="OKO5:OKP5"/>
    <mergeCell ref="OKQ5:OKR5"/>
    <mergeCell ref="OKS5:OKT5"/>
    <mergeCell ref="OKA5:OKB5"/>
    <mergeCell ref="OKC5:OKD5"/>
    <mergeCell ref="OKE5:OKF5"/>
    <mergeCell ref="OKG5:OKH5"/>
    <mergeCell ref="OKI5:OKJ5"/>
    <mergeCell ref="OMS5:OMT5"/>
    <mergeCell ref="OMU5:OMV5"/>
    <mergeCell ref="OMW5:OMX5"/>
    <mergeCell ref="OMY5:OMZ5"/>
    <mergeCell ref="ONA5:ONB5"/>
    <mergeCell ref="OMI5:OMJ5"/>
    <mergeCell ref="OMK5:OML5"/>
    <mergeCell ref="OMM5:OMN5"/>
    <mergeCell ref="OMO5:OMP5"/>
    <mergeCell ref="OMQ5:OMR5"/>
    <mergeCell ref="OLY5:OLZ5"/>
    <mergeCell ref="OMA5:OMB5"/>
    <mergeCell ref="OMC5:OMD5"/>
    <mergeCell ref="OME5:OMF5"/>
    <mergeCell ref="OMG5:OMH5"/>
    <mergeCell ref="OLO5:OLP5"/>
    <mergeCell ref="OLQ5:OLR5"/>
    <mergeCell ref="OLS5:OLT5"/>
    <mergeCell ref="OLU5:OLV5"/>
    <mergeCell ref="OLW5:OLX5"/>
    <mergeCell ref="OOG5:OOH5"/>
    <mergeCell ref="OOI5:OOJ5"/>
    <mergeCell ref="OOK5:OOL5"/>
    <mergeCell ref="OOM5:OON5"/>
    <mergeCell ref="OOO5:OOP5"/>
    <mergeCell ref="ONW5:ONX5"/>
    <mergeCell ref="ONY5:ONZ5"/>
    <mergeCell ref="OOA5:OOB5"/>
    <mergeCell ref="OOC5:OOD5"/>
    <mergeCell ref="OOE5:OOF5"/>
    <mergeCell ref="ONM5:ONN5"/>
    <mergeCell ref="ONO5:ONP5"/>
    <mergeCell ref="ONQ5:ONR5"/>
    <mergeCell ref="ONS5:ONT5"/>
    <mergeCell ref="ONU5:ONV5"/>
    <mergeCell ref="ONC5:OND5"/>
    <mergeCell ref="ONE5:ONF5"/>
    <mergeCell ref="ONG5:ONH5"/>
    <mergeCell ref="ONI5:ONJ5"/>
    <mergeCell ref="ONK5:ONL5"/>
    <mergeCell ref="OPU5:OPV5"/>
    <mergeCell ref="OPW5:OPX5"/>
    <mergeCell ref="OPY5:OPZ5"/>
    <mergeCell ref="OQA5:OQB5"/>
    <mergeCell ref="OQC5:OQD5"/>
    <mergeCell ref="OPK5:OPL5"/>
    <mergeCell ref="OPM5:OPN5"/>
    <mergeCell ref="OPO5:OPP5"/>
    <mergeCell ref="OPQ5:OPR5"/>
    <mergeCell ref="OPS5:OPT5"/>
    <mergeCell ref="OPA5:OPB5"/>
    <mergeCell ref="OPC5:OPD5"/>
    <mergeCell ref="OPE5:OPF5"/>
    <mergeCell ref="OPG5:OPH5"/>
    <mergeCell ref="OPI5:OPJ5"/>
    <mergeCell ref="OOQ5:OOR5"/>
    <mergeCell ref="OOS5:OOT5"/>
    <mergeCell ref="OOU5:OOV5"/>
    <mergeCell ref="OOW5:OOX5"/>
    <mergeCell ref="OOY5:OOZ5"/>
    <mergeCell ref="ORI5:ORJ5"/>
    <mergeCell ref="ORK5:ORL5"/>
    <mergeCell ref="ORM5:ORN5"/>
    <mergeCell ref="ORO5:ORP5"/>
    <mergeCell ref="ORQ5:ORR5"/>
    <mergeCell ref="OQY5:OQZ5"/>
    <mergeCell ref="ORA5:ORB5"/>
    <mergeCell ref="ORC5:ORD5"/>
    <mergeCell ref="ORE5:ORF5"/>
    <mergeCell ref="ORG5:ORH5"/>
    <mergeCell ref="OQO5:OQP5"/>
    <mergeCell ref="OQQ5:OQR5"/>
    <mergeCell ref="OQS5:OQT5"/>
    <mergeCell ref="OQU5:OQV5"/>
    <mergeCell ref="OQW5:OQX5"/>
    <mergeCell ref="OQE5:OQF5"/>
    <mergeCell ref="OQG5:OQH5"/>
    <mergeCell ref="OQI5:OQJ5"/>
    <mergeCell ref="OQK5:OQL5"/>
    <mergeCell ref="OQM5:OQN5"/>
    <mergeCell ref="OSW5:OSX5"/>
    <mergeCell ref="OSY5:OSZ5"/>
    <mergeCell ref="OTA5:OTB5"/>
    <mergeCell ref="OTC5:OTD5"/>
    <mergeCell ref="OTE5:OTF5"/>
    <mergeCell ref="OSM5:OSN5"/>
    <mergeCell ref="OSO5:OSP5"/>
    <mergeCell ref="OSQ5:OSR5"/>
    <mergeCell ref="OSS5:OST5"/>
    <mergeCell ref="OSU5:OSV5"/>
    <mergeCell ref="OSC5:OSD5"/>
    <mergeCell ref="OSE5:OSF5"/>
    <mergeCell ref="OSG5:OSH5"/>
    <mergeCell ref="OSI5:OSJ5"/>
    <mergeCell ref="OSK5:OSL5"/>
    <mergeCell ref="ORS5:ORT5"/>
    <mergeCell ref="ORU5:ORV5"/>
    <mergeCell ref="ORW5:ORX5"/>
    <mergeCell ref="ORY5:ORZ5"/>
    <mergeCell ref="OSA5:OSB5"/>
    <mergeCell ref="OUK5:OUL5"/>
    <mergeCell ref="OUM5:OUN5"/>
    <mergeCell ref="OUO5:OUP5"/>
    <mergeCell ref="OUQ5:OUR5"/>
    <mergeCell ref="OUS5:OUT5"/>
    <mergeCell ref="OUA5:OUB5"/>
    <mergeCell ref="OUC5:OUD5"/>
    <mergeCell ref="OUE5:OUF5"/>
    <mergeCell ref="OUG5:OUH5"/>
    <mergeCell ref="OUI5:OUJ5"/>
    <mergeCell ref="OTQ5:OTR5"/>
    <mergeCell ref="OTS5:OTT5"/>
    <mergeCell ref="OTU5:OTV5"/>
    <mergeCell ref="OTW5:OTX5"/>
    <mergeCell ref="OTY5:OTZ5"/>
    <mergeCell ref="OTG5:OTH5"/>
    <mergeCell ref="OTI5:OTJ5"/>
    <mergeCell ref="OTK5:OTL5"/>
    <mergeCell ref="OTM5:OTN5"/>
    <mergeCell ref="OTO5:OTP5"/>
    <mergeCell ref="OVY5:OVZ5"/>
    <mergeCell ref="OWA5:OWB5"/>
    <mergeCell ref="OWC5:OWD5"/>
    <mergeCell ref="OWE5:OWF5"/>
    <mergeCell ref="OWG5:OWH5"/>
    <mergeCell ref="OVO5:OVP5"/>
    <mergeCell ref="OVQ5:OVR5"/>
    <mergeCell ref="OVS5:OVT5"/>
    <mergeCell ref="OVU5:OVV5"/>
    <mergeCell ref="OVW5:OVX5"/>
    <mergeCell ref="OVE5:OVF5"/>
    <mergeCell ref="OVG5:OVH5"/>
    <mergeCell ref="OVI5:OVJ5"/>
    <mergeCell ref="OVK5:OVL5"/>
    <mergeCell ref="OVM5:OVN5"/>
    <mergeCell ref="OUU5:OUV5"/>
    <mergeCell ref="OUW5:OUX5"/>
    <mergeCell ref="OUY5:OUZ5"/>
    <mergeCell ref="OVA5:OVB5"/>
    <mergeCell ref="OVC5:OVD5"/>
    <mergeCell ref="OXM5:OXN5"/>
    <mergeCell ref="OXO5:OXP5"/>
    <mergeCell ref="OXQ5:OXR5"/>
    <mergeCell ref="OXS5:OXT5"/>
    <mergeCell ref="OXU5:OXV5"/>
    <mergeCell ref="OXC5:OXD5"/>
    <mergeCell ref="OXE5:OXF5"/>
    <mergeCell ref="OXG5:OXH5"/>
    <mergeCell ref="OXI5:OXJ5"/>
    <mergeCell ref="OXK5:OXL5"/>
    <mergeCell ref="OWS5:OWT5"/>
    <mergeCell ref="OWU5:OWV5"/>
    <mergeCell ref="OWW5:OWX5"/>
    <mergeCell ref="OWY5:OWZ5"/>
    <mergeCell ref="OXA5:OXB5"/>
    <mergeCell ref="OWI5:OWJ5"/>
    <mergeCell ref="OWK5:OWL5"/>
    <mergeCell ref="OWM5:OWN5"/>
    <mergeCell ref="OWO5:OWP5"/>
    <mergeCell ref="OWQ5:OWR5"/>
    <mergeCell ref="OZA5:OZB5"/>
    <mergeCell ref="OZC5:OZD5"/>
    <mergeCell ref="OZE5:OZF5"/>
    <mergeCell ref="OZG5:OZH5"/>
    <mergeCell ref="OZI5:OZJ5"/>
    <mergeCell ref="OYQ5:OYR5"/>
    <mergeCell ref="OYS5:OYT5"/>
    <mergeCell ref="OYU5:OYV5"/>
    <mergeCell ref="OYW5:OYX5"/>
    <mergeCell ref="OYY5:OYZ5"/>
    <mergeCell ref="OYG5:OYH5"/>
    <mergeCell ref="OYI5:OYJ5"/>
    <mergeCell ref="OYK5:OYL5"/>
    <mergeCell ref="OYM5:OYN5"/>
    <mergeCell ref="OYO5:OYP5"/>
    <mergeCell ref="OXW5:OXX5"/>
    <mergeCell ref="OXY5:OXZ5"/>
    <mergeCell ref="OYA5:OYB5"/>
    <mergeCell ref="OYC5:OYD5"/>
    <mergeCell ref="OYE5:OYF5"/>
    <mergeCell ref="PAO5:PAP5"/>
    <mergeCell ref="PAQ5:PAR5"/>
    <mergeCell ref="PAS5:PAT5"/>
    <mergeCell ref="PAU5:PAV5"/>
    <mergeCell ref="PAW5:PAX5"/>
    <mergeCell ref="PAE5:PAF5"/>
    <mergeCell ref="PAG5:PAH5"/>
    <mergeCell ref="PAI5:PAJ5"/>
    <mergeCell ref="PAK5:PAL5"/>
    <mergeCell ref="PAM5:PAN5"/>
    <mergeCell ref="OZU5:OZV5"/>
    <mergeCell ref="OZW5:OZX5"/>
    <mergeCell ref="OZY5:OZZ5"/>
    <mergeCell ref="PAA5:PAB5"/>
    <mergeCell ref="PAC5:PAD5"/>
    <mergeCell ref="OZK5:OZL5"/>
    <mergeCell ref="OZM5:OZN5"/>
    <mergeCell ref="OZO5:OZP5"/>
    <mergeCell ref="OZQ5:OZR5"/>
    <mergeCell ref="OZS5:OZT5"/>
    <mergeCell ref="PCC5:PCD5"/>
    <mergeCell ref="PCE5:PCF5"/>
    <mergeCell ref="PCG5:PCH5"/>
    <mergeCell ref="PCI5:PCJ5"/>
    <mergeCell ref="PCK5:PCL5"/>
    <mergeCell ref="PBS5:PBT5"/>
    <mergeCell ref="PBU5:PBV5"/>
    <mergeCell ref="PBW5:PBX5"/>
    <mergeCell ref="PBY5:PBZ5"/>
    <mergeCell ref="PCA5:PCB5"/>
    <mergeCell ref="PBI5:PBJ5"/>
    <mergeCell ref="PBK5:PBL5"/>
    <mergeCell ref="PBM5:PBN5"/>
    <mergeCell ref="PBO5:PBP5"/>
    <mergeCell ref="PBQ5:PBR5"/>
    <mergeCell ref="PAY5:PAZ5"/>
    <mergeCell ref="PBA5:PBB5"/>
    <mergeCell ref="PBC5:PBD5"/>
    <mergeCell ref="PBE5:PBF5"/>
    <mergeCell ref="PBG5:PBH5"/>
    <mergeCell ref="PDQ5:PDR5"/>
    <mergeCell ref="PDS5:PDT5"/>
    <mergeCell ref="PDU5:PDV5"/>
    <mergeCell ref="PDW5:PDX5"/>
    <mergeCell ref="PDY5:PDZ5"/>
    <mergeCell ref="PDG5:PDH5"/>
    <mergeCell ref="PDI5:PDJ5"/>
    <mergeCell ref="PDK5:PDL5"/>
    <mergeCell ref="PDM5:PDN5"/>
    <mergeCell ref="PDO5:PDP5"/>
    <mergeCell ref="PCW5:PCX5"/>
    <mergeCell ref="PCY5:PCZ5"/>
    <mergeCell ref="PDA5:PDB5"/>
    <mergeCell ref="PDC5:PDD5"/>
    <mergeCell ref="PDE5:PDF5"/>
    <mergeCell ref="PCM5:PCN5"/>
    <mergeCell ref="PCO5:PCP5"/>
    <mergeCell ref="PCQ5:PCR5"/>
    <mergeCell ref="PCS5:PCT5"/>
    <mergeCell ref="PCU5:PCV5"/>
    <mergeCell ref="PFE5:PFF5"/>
    <mergeCell ref="PFG5:PFH5"/>
    <mergeCell ref="PFI5:PFJ5"/>
    <mergeCell ref="PFK5:PFL5"/>
    <mergeCell ref="PFM5:PFN5"/>
    <mergeCell ref="PEU5:PEV5"/>
    <mergeCell ref="PEW5:PEX5"/>
    <mergeCell ref="PEY5:PEZ5"/>
    <mergeCell ref="PFA5:PFB5"/>
    <mergeCell ref="PFC5:PFD5"/>
    <mergeCell ref="PEK5:PEL5"/>
    <mergeCell ref="PEM5:PEN5"/>
    <mergeCell ref="PEO5:PEP5"/>
    <mergeCell ref="PEQ5:PER5"/>
    <mergeCell ref="PES5:PET5"/>
    <mergeCell ref="PEA5:PEB5"/>
    <mergeCell ref="PEC5:PED5"/>
    <mergeCell ref="PEE5:PEF5"/>
    <mergeCell ref="PEG5:PEH5"/>
    <mergeCell ref="PEI5:PEJ5"/>
    <mergeCell ref="PGS5:PGT5"/>
    <mergeCell ref="PGU5:PGV5"/>
    <mergeCell ref="PGW5:PGX5"/>
    <mergeCell ref="PGY5:PGZ5"/>
    <mergeCell ref="PHA5:PHB5"/>
    <mergeCell ref="PGI5:PGJ5"/>
    <mergeCell ref="PGK5:PGL5"/>
    <mergeCell ref="PGM5:PGN5"/>
    <mergeCell ref="PGO5:PGP5"/>
    <mergeCell ref="PGQ5:PGR5"/>
    <mergeCell ref="PFY5:PFZ5"/>
    <mergeCell ref="PGA5:PGB5"/>
    <mergeCell ref="PGC5:PGD5"/>
    <mergeCell ref="PGE5:PGF5"/>
    <mergeCell ref="PGG5:PGH5"/>
    <mergeCell ref="PFO5:PFP5"/>
    <mergeCell ref="PFQ5:PFR5"/>
    <mergeCell ref="PFS5:PFT5"/>
    <mergeCell ref="PFU5:PFV5"/>
    <mergeCell ref="PFW5:PFX5"/>
    <mergeCell ref="PIG5:PIH5"/>
    <mergeCell ref="PII5:PIJ5"/>
    <mergeCell ref="PIK5:PIL5"/>
    <mergeCell ref="PIM5:PIN5"/>
    <mergeCell ref="PIO5:PIP5"/>
    <mergeCell ref="PHW5:PHX5"/>
    <mergeCell ref="PHY5:PHZ5"/>
    <mergeCell ref="PIA5:PIB5"/>
    <mergeCell ref="PIC5:PID5"/>
    <mergeCell ref="PIE5:PIF5"/>
    <mergeCell ref="PHM5:PHN5"/>
    <mergeCell ref="PHO5:PHP5"/>
    <mergeCell ref="PHQ5:PHR5"/>
    <mergeCell ref="PHS5:PHT5"/>
    <mergeCell ref="PHU5:PHV5"/>
    <mergeCell ref="PHC5:PHD5"/>
    <mergeCell ref="PHE5:PHF5"/>
    <mergeCell ref="PHG5:PHH5"/>
    <mergeCell ref="PHI5:PHJ5"/>
    <mergeCell ref="PHK5:PHL5"/>
    <mergeCell ref="PJU5:PJV5"/>
    <mergeCell ref="PJW5:PJX5"/>
    <mergeCell ref="PJY5:PJZ5"/>
    <mergeCell ref="PKA5:PKB5"/>
    <mergeCell ref="PKC5:PKD5"/>
    <mergeCell ref="PJK5:PJL5"/>
    <mergeCell ref="PJM5:PJN5"/>
    <mergeCell ref="PJO5:PJP5"/>
    <mergeCell ref="PJQ5:PJR5"/>
    <mergeCell ref="PJS5:PJT5"/>
    <mergeCell ref="PJA5:PJB5"/>
    <mergeCell ref="PJC5:PJD5"/>
    <mergeCell ref="PJE5:PJF5"/>
    <mergeCell ref="PJG5:PJH5"/>
    <mergeCell ref="PJI5:PJJ5"/>
    <mergeCell ref="PIQ5:PIR5"/>
    <mergeCell ref="PIS5:PIT5"/>
    <mergeCell ref="PIU5:PIV5"/>
    <mergeCell ref="PIW5:PIX5"/>
    <mergeCell ref="PIY5:PIZ5"/>
    <mergeCell ref="PLI5:PLJ5"/>
    <mergeCell ref="PLK5:PLL5"/>
    <mergeCell ref="PLM5:PLN5"/>
    <mergeCell ref="PLO5:PLP5"/>
    <mergeCell ref="PLQ5:PLR5"/>
    <mergeCell ref="PKY5:PKZ5"/>
    <mergeCell ref="PLA5:PLB5"/>
    <mergeCell ref="PLC5:PLD5"/>
    <mergeCell ref="PLE5:PLF5"/>
    <mergeCell ref="PLG5:PLH5"/>
    <mergeCell ref="PKO5:PKP5"/>
    <mergeCell ref="PKQ5:PKR5"/>
    <mergeCell ref="PKS5:PKT5"/>
    <mergeCell ref="PKU5:PKV5"/>
    <mergeCell ref="PKW5:PKX5"/>
    <mergeCell ref="PKE5:PKF5"/>
    <mergeCell ref="PKG5:PKH5"/>
    <mergeCell ref="PKI5:PKJ5"/>
    <mergeCell ref="PKK5:PKL5"/>
    <mergeCell ref="PKM5:PKN5"/>
    <mergeCell ref="PMW5:PMX5"/>
    <mergeCell ref="PMY5:PMZ5"/>
    <mergeCell ref="PNA5:PNB5"/>
    <mergeCell ref="PNC5:PND5"/>
    <mergeCell ref="PNE5:PNF5"/>
    <mergeCell ref="PMM5:PMN5"/>
    <mergeCell ref="PMO5:PMP5"/>
    <mergeCell ref="PMQ5:PMR5"/>
    <mergeCell ref="PMS5:PMT5"/>
    <mergeCell ref="PMU5:PMV5"/>
    <mergeCell ref="PMC5:PMD5"/>
    <mergeCell ref="PME5:PMF5"/>
    <mergeCell ref="PMG5:PMH5"/>
    <mergeCell ref="PMI5:PMJ5"/>
    <mergeCell ref="PMK5:PML5"/>
    <mergeCell ref="PLS5:PLT5"/>
    <mergeCell ref="PLU5:PLV5"/>
    <mergeCell ref="PLW5:PLX5"/>
    <mergeCell ref="PLY5:PLZ5"/>
    <mergeCell ref="PMA5:PMB5"/>
    <mergeCell ref="POK5:POL5"/>
    <mergeCell ref="POM5:PON5"/>
    <mergeCell ref="POO5:POP5"/>
    <mergeCell ref="POQ5:POR5"/>
    <mergeCell ref="POS5:POT5"/>
    <mergeCell ref="POA5:POB5"/>
    <mergeCell ref="POC5:POD5"/>
    <mergeCell ref="POE5:POF5"/>
    <mergeCell ref="POG5:POH5"/>
    <mergeCell ref="POI5:POJ5"/>
    <mergeCell ref="PNQ5:PNR5"/>
    <mergeCell ref="PNS5:PNT5"/>
    <mergeCell ref="PNU5:PNV5"/>
    <mergeCell ref="PNW5:PNX5"/>
    <mergeCell ref="PNY5:PNZ5"/>
    <mergeCell ref="PNG5:PNH5"/>
    <mergeCell ref="PNI5:PNJ5"/>
    <mergeCell ref="PNK5:PNL5"/>
    <mergeCell ref="PNM5:PNN5"/>
    <mergeCell ref="PNO5:PNP5"/>
    <mergeCell ref="PPY5:PPZ5"/>
    <mergeCell ref="PQA5:PQB5"/>
    <mergeCell ref="PQC5:PQD5"/>
    <mergeCell ref="PQE5:PQF5"/>
    <mergeCell ref="PQG5:PQH5"/>
    <mergeCell ref="PPO5:PPP5"/>
    <mergeCell ref="PPQ5:PPR5"/>
    <mergeCell ref="PPS5:PPT5"/>
    <mergeCell ref="PPU5:PPV5"/>
    <mergeCell ref="PPW5:PPX5"/>
    <mergeCell ref="PPE5:PPF5"/>
    <mergeCell ref="PPG5:PPH5"/>
    <mergeCell ref="PPI5:PPJ5"/>
    <mergeCell ref="PPK5:PPL5"/>
    <mergeCell ref="PPM5:PPN5"/>
    <mergeCell ref="POU5:POV5"/>
    <mergeCell ref="POW5:POX5"/>
    <mergeCell ref="POY5:POZ5"/>
    <mergeCell ref="PPA5:PPB5"/>
    <mergeCell ref="PPC5:PPD5"/>
    <mergeCell ref="PRM5:PRN5"/>
    <mergeCell ref="PRO5:PRP5"/>
    <mergeCell ref="PRQ5:PRR5"/>
    <mergeCell ref="PRS5:PRT5"/>
    <mergeCell ref="PRU5:PRV5"/>
    <mergeCell ref="PRC5:PRD5"/>
    <mergeCell ref="PRE5:PRF5"/>
    <mergeCell ref="PRG5:PRH5"/>
    <mergeCell ref="PRI5:PRJ5"/>
    <mergeCell ref="PRK5:PRL5"/>
    <mergeCell ref="PQS5:PQT5"/>
    <mergeCell ref="PQU5:PQV5"/>
    <mergeCell ref="PQW5:PQX5"/>
    <mergeCell ref="PQY5:PQZ5"/>
    <mergeCell ref="PRA5:PRB5"/>
    <mergeCell ref="PQI5:PQJ5"/>
    <mergeCell ref="PQK5:PQL5"/>
    <mergeCell ref="PQM5:PQN5"/>
    <mergeCell ref="PQO5:PQP5"/>
    <mergeCell ref="PQQ5:PQR5"/>
    <mergeCell ref="PTA5:PTB5"/>
    <mergeCell ref="PTC5:PTD5"/>
    <mergeCell ref="PTE5:PTF5"/>
    <mergeCell ref="PTG5:PTH5"/>
    <mergeCell ref="PTI5:PTJ5"/>
    <mergeCell ref="PSQ5:PSR5"/>
    <mergeCell ref="PSS5:PST5"/>
    <mergeCell ref="PSU5:PSV5"/>
    <mergeCell ref="PSW5:PSX5"/>
    <mergeCell ref="PSY5:PSZ5"/>
    <mergeCell ref="PSG5:PSH5"/>
    <mergeCell ref="PSI5:PSJ5"/>
    <mergeCell ref="PSK5:PSL5"/>
    <mergeCell ref="PSM5:PSN5"/>
    <mergeCell ref="PSO5:PSP5"/>
    <mergeCell ref="PRW5:PRX5"/>
    <mergeCell ref="PRY5:PRZ5"/>
    <mergeCell ref="PSA5:PSB5"/>
    <mergeCell ref="PSC5:PSD5"/>
    <mergeCell ref="PSE5:PSF5"/>
    <mergeCell ref="PUO5:PUP5"/>
    <mergeCell ref="PUQ5:PUR5"/>
    <mergeCell ref="PUS5:PUT5"/>
    <mergeCell ref="PUU5:PUV5"/>
    <mergeCell ref="PUW5:PUX5"/>
    <mergeCell ref="PUE5:PUF5"/>
    <mergeCell ref="PUG5:PUH5"/>
    <mergeCell ref="PUI5:PUJ5"/>
    <mergeCell ref="PUK5:PUL5"/>
    <mergeCell ref="PUM5:PUN5"/>
    <mergeCell ref="PTU5:PTV5"/>
    <mergeCell ref="PTW5:PTX5"/>
    <mergeCell ref="PTY5:PTZ5"/>
    <mergeCell ref="PUA5:PUB5"/>
    <mergeCell ref="PUC5:PUD5"/>
    <mergeCell ref="PTK5:PTL5"/>
    <mergeCell ref="PTM5:PTN5"/>
    <mergeCell ref="PTO5:PTP5"/>
    <mergeCell ref="PTQ5:PTR5"/>
    <mergeCell ref="PTS5:PTT5"/>
    <mergeCell ref="PWC5:PWD5"/>
    <mergeCell ref="PWE5:PWF5"/>
    <mergeCell ref="PWG5:PWH5"/>
    <mergeCell ref="PWI5:PWJ5"/>
    <mergeCell ref="PWK5:PWL5"/>
    <mergeCell ref="PVS5:PVT5"/>
    <mergeCell ref="PVU5:PVV5"/>
    <mergeCell ref="PVW5:PVX5"/>
    <mergeCell ref="PVY5:PVZ5"/>
    <mergeCell ref="PWA5:PWB5"/>
    <mergeCell ref="PVI5:PVJ5"/>
    <mergeCell ref="PVK5:PVL5"/>
    <mergeCell ref="PVM5:PVN5"/>
    <mergeCell ref="PVO5:PVP5"/>
    <mergeCell ref="PVQ5:PVR5"/>
    <mergeCell ref="PUY5:PUZ5"/>
    <mergeCell ref="PVA5:PVB5"/>
    <mergeCell ref="PVC5:PVD5"/>
    <mergeCell ref="PVE5:PVF5"/>
    <mergeCell ref="PVG5:PVH5"/>
    <mergeCell ref="PXQ5:PXR5"/>
    <mergeCell ref="PXS5:PXT5"/>
    <mergeCell ref="PXU5:PXV5"/>
    <mergeCell ref="PXW5:PXX5"/>
    <mergeCell ref="PXY5:PXZ5"/>
    <mergeCell ref="PXG5:PXH5"/>
    <mergeCell ref="PXI5:PXJ5"/>
    <mergeCell ref="PXK5:PXL5"/>
    <mergeCell ref="PXM5:PXN5"/>
    <mergeCell ref="PXO5:PXP5"/>
    <mergeCell ref="PWW5:PWX5"/>
    <mergeCell ref="PWY5:PWZ5"/>
    <mergeCell ref="PXA5:PXB5"/>
    <mergeCell ref="PXC5:PXD5"/>
    <mergeCell ref="PXE5:PXF5"/>
    <mergeCell ref="PWM5:PWN5"/>
    <mergeCell ref="PWO5:PWP5"/>
    <mergeCell ref="PWQ5:PWR5"/>
    <mergeCell ref="PWS5:PWT5"/>
    <mergeCell ref="PWU5:PWV5"/>
    <mergeCell ref="PZE5:PZF5"/>
    <mergeCell ref="PZG5:PZH5"/>
    <mergeCell ref="PZI5:PZJ5"/>
    <mergeCell ref="PZK5:PZL5"/>
    <mergeCell ref="PZM5:PZN5"/>
    <mergeCell ref="PYU5:PYV5"/>
    <mergeCell ref="PYW5:PYX5"/>
    <mergeCell ref="PYY5:PYZ5"/>
    <mergeCell ref="PZA5:PZB5"/>
    <mergeCell ref="PZC5:PZD5"/>
    <mergeCell ref="PYK5:PYL5"/>
    <mergeCell ref="PYM5:PYN5"/>
    <mergeCell ref="PYO5:PYP5"/>
    <mergeCell ref="PYQ5:PYR5"/>
    <mergeCell ref="PYS5:PYT5"/>
    <mergeCell ref="PYA5:PYB5"/>
    <mergeCell ref="PYC5:PYD5"/>
    <mergeCell ref="PYE5:PYF5"/>
    <mergeCell ref="PYG5:PYH5"/>
    <mergeCell ref="PYI5:PYJ5"/>
    <mergeCell ref="QAS5:QAT5"/>
    <mergeCell ref="QAU5:QAV5"/>
    <mergeCell ref="QAW5:QAX5"/>
    <mergeCell ref="QAY5:QAZ5"/>
    <mergeCell ref="QBA5:QBB5"/>
    <mergeCell ref="QAI5:QAJ5"/>
    <mergeCell ref="QAK5:QAL5"/>
    <mergeCell ref="QAM5:QAN5"/>
    <mergeCell ref="QAO5:QAP5"/>
    <mergeCell ref="QAQ5:QAR5"/>
    <mergeCell ref="PZY5:PZZ5"/>
    <mergeCell ref="QAA5:QAB5"/>
    <mergeCell ref="QAC5:QAD5"/>
    <mergeCell ref="QAE5:QAF5"/>
    <mergeCell ref="QAG5:QAH5"/>
    <mergeCell ref="PZO5:PZP5"/>
    <mergeCell ref="PZQ5:PZR5"/>
    <mergeCell ref="PZS5:PZT5"/>
    <mergeCell ref="PZU5:PZV5"/>
    <mergeCell ref="PZW5:PZX5"/>
    <mergeCell ref="QCG5:QCH5"/>
    <mergeCell ref="QCI5:QCJ5"/>
    <mergeCell ref="QCK5:QCL5"/>
    <mergeCell ref="QCM5:QCN5"/>
    <mergeCell ref="QCO5:QCP5"/>
    <mergeCell ref="QBW5:QBX5"/>
    <mergeCell ref="QBY5:QBZ5"/>
    <mergeCell ref="QCA5:QCB5"/>
    <mergeCell ref="QCC5:QCD5"/>
    <mergeCell ref="QCE5:QCF5"/>
    <mergeCell ref="QBM5:QBN5"/>
    <mergeCell ref="QBO5:QBP5"/>
    <mergeCell ref="QBQ5:QBR5"/>
    <mergeCell ref="QBS5:QBT5"/>
    <mergeCell ref="QBU5:QBV5"/>
    <mergeCell ref="QBC5:QBD5"/>
    <mergeCell ref="QBE5:QBF5"/>
    <mergeCell ref="QBG5:QBH5"/>
    <mergeCell ref="QBI5:QBJ5"/>
    <mergeCell ref="QBK5:QBL5"/>
    <mergeCell ref="QDU5:QDV5"/>
    <mergeCell ref="QDW5:QDX5"/>
    <mergeCell ref="QDY5:QDZ5"/>
    <mergeCell ref="QEA5:QEB5"/>
    <mergeCell ref="QEC5:QED5"/>
    <mergeCell ref="QDK5:QDL5"/>
    <mergeCell ref="QDM5:QDN5"/>
    <mergeCell ref="QDO5:QDP5"/>
    <mergeCell ref="QDQ5:QDR5"/>
    <mergeCell ref="QDS5:QDT5"/>
    <mergeCell ref="QDA5:QDB5"/>
    <mergeCell ref="QDC5:QDD5"/>
    <mergeCell ref="QDE5:QDF5"/>
    <mergeCell ref="QDG5:QDH5"/>
    <mergeCell ref="QDI5:QDJ5"/>
    <mergeCell ref="QCQ5:QCR5"/>
    <mergeCell ref="QCS5:QCT5"/>
    <mergeCell ref="QCU5:QCV5"/>
    <mergeCell ref="QCW5:QCX5"/>
    <mergeCell ref="QCY5:QCZ5"/>
    <mergeCell ref="QFI5:QFJ5"/>
    <mergeCell ref="QFK5:QFL5"/>
    <mergeCell ref="QFM5:QFN5"/>
    <mergeCell ref="QFO5:QFP5"/>
    <mergeCell ref="QFQ5:QFR5"/>
    <mergeCell ref="QEY5:QEZ5"/>
    <mergeCell ref="QFA5:QFB5"/>
    <mergeCell ref="QFC5:QFD5"/>
    <mergeCell ref="QFE5:QFF5"/>
    <mergeCell ref="QFG5:QFH5"/>
    <mergeCell ref="QEO5:QEP5"/>
    <mergeCell ref="QEQ5:QER5"/>
    <mergeCell ref="QES5:QET5"/>
    <mergeCell ref="QEU5:QEV5"/>
    <mergeCell ref="QEW5:QEX5"/>
    <mergeCell ref="QEE5:QEF5"/>
    <mergeCell ref="QEG5:QEH5"/>
    <mergeCell ref="QEI5:QEJ5"/>
    <mergeCell ref="QEK5:QEL5"/>
    <mergeCell ref="QEM5:QEN5"/>
    <mergeCell ref="QGW5:QGX5"/>
    <mergeCell ref="QGY5:QGZ5"/>
    <mergeCell ref="QHA5:QHB5"/>
    <mergeCell ref="QHC5:QHD5"/>
    <mergeCell ref="QHE5:QHF5"/>
    <mergeCell ref="QGM5:QGN5"/>
    <mergeCell ref="QGO5:QGP5"/>
    <mergeCell ref="QGQ5:QGR5"/>
    <mergeCell ref="QGS5:QGT5"/>
    <mergeCell ref="QGU5:QGV5"/>
    <mergeCell ref="QGC5:QGD5"/>
    <mergeCell ref="QGE5:QGF5"/>
    <mergeCell ref="QGG5:QGH5"/>
    <mergeCell ref="QGI5:QGJ5"/>
    <mergeCell ref="QGK5:QGL5"/>
    <mergeCell ref="QFS5:QFT5"/>
    <mergeCell ref="QFU5:QFV5"/>
    <mergeCell ref="QFW5:QFX5"/>
    <mergeCell ref="QFY5:QFZ5"/>
    <mergeCell ref="QGA5:QGB5"/>
    <mergeCell ref="QIK5:QIL5"/>
    <mergeCell ref="QIM5:QIN5"/>
    <mergeCell ref="QIO5:QIP5"/>
    <mergeCell ref="QIQ5:QIR5"/>
    <mergeCell ref="QIS5:QIT5"/>
    <mergeCell ref="QIA5:QIB5"/>
    <mergeCell ref="QIC5:QID5"/>
    <mergeCell ref="QIE5:QIF5"/>
    <mergeCell ref="QIG5:QIH5"/>
    <mergeCell ref="QII5:QIJ5"/>
    <mergeCell ref="QHQ5:QHR5"/>
    <mergeCell ref="QHS5:QHT5"/>
    <mergeCell ref="QHU5:QHV5"/>
    <mergeCell ref="QHW5:QHX5"/>
    <mergeCell ref="QHY5:QHZ5"/>
    <mergeCell ref="QHG5:QHH5"/>
    <mergeCell ref="QHI5:QHJ5"/>
    <mergeCell ref="QHK5:QHL5"/>
    <mergeCell ref="QHM5:QHN5"/>
    <mergeCell ref="QHO5:QHP5"/>
    <mergeCell ref="QJY5:QJZ5"/>
    <mergeCell ref="QKA5:QKB5"/>
    <mergeCell ref="QKC5:QKD5"/>
    <mergeCell ref="QKE5:QKF5"/>
    <mergeCell ref="QKG5:QKH5"/>
    <mergeCell ref="QJO5:QJP5"/>
    <mergeCell ref="QJQ5:QJR5"/>
    <mergeCell ref="QJS5:QJT5"/>
    <mergeCell ref="QJU5:QJV5"/>
    <mergeCell ref="QJW5:QJX5"/>
    <mergeCell ref="QJE5:QJF5"/>
    <mergeCell ref="QJG5:QJH5"/>
    <mergeCell ref="QJI5:QJJ5"/>
    <mergeCell ref="QJK5:QJL5"/>
    <mergeCell ref="QJM5:QJN5"/>
    <mergeCell ref="QIU5:QIV5"/>
    <mergeCell ref="QIW5:QIX5"/>
    <mergeCell ref="QIY5:QIZ5"/>
    <mergeCell ref="QJA5:QJB5"/>
    <mergeCell ref="QJC5:QJD5"/>
    <mergeCell ref="QLM5:QLN5"/>
    <mergeCell ref="QLO5:QLP5"/>
    <mergeCell ref="QLQ5:QLR5"/>
    <mergeCell ref="QLS5:QLT5"/>
    <mergeCell ref="QLU5:QLV5"/>
    <mergeCell ref="QLC5:QLD5"/>
    <mergeCell ref="QLE5:QLF5"/>
    <mergeCell ref="QLG5:QLH5"/>
    <mergeCell ref="QLI5:QLJ5"/>
    <mergeCell ref="QLK5:QLL5"/>
    <mergeCell ref="QKS5:QKT5"/>
    <mergeCell ref="QKU5:QKV5"/>
    <mergeCell ref="QKW5:QKX5"/>
    <mergeCell ref="QKY5:QKZ5"/>
    <mergeCell ref="QLA5:QLB5"/>
    <mergeCell ref="QKI5:QKJ5"/>
    <mergeCell ref="QKK5:QKL5"/>
    <mergeCell ref="QKM5:QKN5"/>
    <mergeCell ref="QKO5:QKP5"/>
    <mergeCell ref="QKQ5:QKR5"/>
    <mergeCell ref="QNA5:QNB5"/>
    <mergeCell ref="QNC5:QND5"/>
    <mergeCell ref="QNE5:QNF5"/>
    <mergeCell ref="QNG5:QNH5"/>
    <mergeCell ref="QNI5:QNJ5"/>
    <mergeCell ref="QMQ5:QMR5"/>
    <mergeCell ref="QMS5:QMT5"/>
    <mergeCell ref="QMU5:QMV5"/>
    <mergeCell ref="QMW5:QMX5"/>
    <mergeCell ref="QMY5:QMZ5"/>
    <mergeCell ref="QMG5:QMH5"/>
    <mergeCell ref="QMI5:QMJ5"/>
    <mergeCell ref="QMK5:QML5"/>
    <mergeCell ref="QMM5:QMN5"/>
    <mergeCell ref="QMO5:QMP5"/>
    <mergeCell ref="QLW5:QLX5"/>
    <mergeCell ref="QLY5:QLZ5"/>
    <mergeCell ref="QMA5:QMB5"/>
    <mergeCell ref="QMC5:QMD5"/>
    <mergeCell ref="QME5:QMF5"/>
    <mergeCell ref="QOO5:QOP5"/>
    <mergeCell ref="QOQ5:QOR5"/>
    <mergeCell ref="QOS5:QOT5"/>
    <mergeCell ref="QOU5:QOV5"/>
    <mergeCell ref="QOW5:QOX5"/>
    <mergeCell ref="QOE5:QOF5"/>
    <mergeCell ref="QOG5:QOH5"/>
    <mergeCell ref="QOI5:QOJ5"/>
    <mergeCell ref="QOK5:QOL5"/>
    <mergeCell ref="QOM5:QON5"/>
    <mergeCell ref="QNU5:QNV5"/>
    <mergeCell ref="QNW5:QNX5"/>
    <mergeCell ref="QNY5:QNZ5"/>
    <mergeCell ref="QOA5:QOB5"/>
    <mergeCell ref="QOC5:QOD5"/>
    <mergeCell ref="QNK5:QNL5"/>
    <mergeCell ref="QNM5:QNN5"/>
    <mergeCell ref="QNO5:QNP5"/>
    <mergeCell ref="QNQ5:QNR5"/>
    <mergeCell ref="QNS5:QNT5"/>
    <mergeCell ref="QQC5:QQD5"/>
    <mergeCell ref="QQE5:QQF5"/>
    <mergeCell ref="QQG5:QQH5"/>
    <mergeCell ref="QQI5:QQJ5"/>
    <mergeCell ref="QQK5:QQL5"/>
    <mergeCell ref="QPS5:QPT5"/>
    <mergeCell ref="QPU5:QPV5"/>
    <mergeCell ref="QPW5:QPX5"/>
    <mergeCell ref="QPY5:QPZ5"/>
    <mergeCell ref="QQA5:QQB5"/>
    <mergeCell ref="QPI5:QPJ5"/>
    <mergeCell ref="QPK5:QPL5"/>
    <mergeCell ref="QPM5:QPN5"/>
    <mergeCell ref="QPO5:QPP5"/>
    <mergeCell ref="QPQ5:QPR5"/>
    <mergeCell ref="QOY5:QOZ5"/>
    <mergeCell ref="QPA5:QPB5"/>
    <mergeCell ref="QPC5:QPD5"/>
    <mergeCell ref="QPE5:QPF5"/>
    <mergeCell ref="QPG5:QPH5"/>
    <mergeCell ref="QRQ5:QRR5"/>
    <mergeCell ref="QRS5:QRT5"/>
    <mergeCell ref="QRU5:QRV5"/>
    <mergeCell ref="QRW5:QRX5"/>
    <mergeCell ref="QRY5:QRZ5"/>
    <mergeCell ref="QRG5:QRH5"/>
    <mergeCell ref="QRI5:QRJ5"/>
    <mergeCell ref="QRK5:QRL5"/>
    <mergeCell ref="QRM5:QRN5"/>
    <mergeCell ref="QRO5:QRP5"/>
    <mergeCell ref="QQW5:QQX5"/>
    <mergeCell ref="QQY5:QQZ5"/>
    <mergeCell ref="QRA5:QRB5"/>
    <mergeCell ref="QRC5:QRD5"/>
    <mergeCell ref="QRE5:QRF5"/>
    <mergeCell ref="QQM5:QQN5"/>
    <mergeCell ref="QQO5:QQP5"/>
    <mergeCell ref="QQQ5:QQR5"/>
    <mergeCell ref="QQS5:QQT5"/>
    <mergeCell ref="QQU5:QQV5"/>
    <mergeCell ref="QTE5:QTF5"/>
    <mergeCell ref="QTG5:QTH5"/>
    <mergeCell ref="QTI5:QTJ5"/>
    <mergeCell ref="QTK5:QTL5"/>
    <mergeCell ref="QTM5:QTN5"/>
    <mergeCell ref="QSU5:QSV5"/>
    <mergeCell ref="QSW5:QSX5"/>
    <mergeCell ref="QSY5:QSZ5"/>
    <mergeCell ref="QTA5:QTB5"/>
    <mergeCell ref="QTC5:QTD5"/>
    <mergeCell ref="QSK5:QSL5"/>
    <mergeCell ref="QSM5:QSN5"/>
    <mergeCell ref="QSO5:QSP5"/>
    <mergeCell ref="QSQ5:QSR5"/>
    <mergeCell ref="QSS5:QST5"/>
    <mergeCell ref="QSA5:QSB5"/>
    <mergeCell ref="QSC5:QSD5"/>
    <mergeCell ref="QSE5:QSF5"/>
    <mergeCell ref="QSG5:QSH5"/>
    <mergeCell ref="QSI5:QSJ5"/>
    <mergeCell ref="QUS5:QUT5"/>
    <mergeCell ref="QUU5:QUV5"/>
    <mergeCell ref="QUW5:QUX5"/>
    <mergeCell ref="QUY5:QUZ5"/>
    <mergeCell ref="QVA5:QVB5"/>
    <mergeCell ref="QUI5:QUJ5"/>
    <mergeCell ref="QUK5:QUL5"/>
    <mergeCell ref="QUM5:QUN5"/>
    <mergeCell ref="QUO5:QUP5"/>
    <mergeCell ref="QUQ5:QUR5"/>
    <mergeCell ref="QTY5:QTZ5"/>
    <mergeCell ref="QUA5:QUB5"/>
    <mergeCell ref="QUC5:QUD5"/>
    <mergeCell ref="QUE5:QUF5"/>
    <mergeCell ref="QUG5:QUH5"/>
    <mergeCell ref="QTO5:QTP5"/>
    <mergeCell ref="QTQ5:QTR5"/>
    <mergeCell ref="QTS5:QTT5"/>
    <mergeCell ref="QTU5:QTV5"/>
    <mergeCell ref="QTW5:QTX5"/>
    <mergeCell ref="QWG5:QWH5"/>
    <mergeCell ref="QWI5:QWJ5"/>
    <mergeCell ref="QWK5:QWL5"/>
    <mergeCell ref="QWM5:QWN5"/>
    <mergeCell ref="QWO5:QWP5"/>
    <mergeCell ref="QVW5:QVX5"/>
    <mergeCell ref="QVY5:QVZ5"/>
    <mergeCell ref="QWA5:QWB5"/>
    <mergeCell ref="QWC5:QWD5"/>
    <mergeCell ref="QWE5:QWF5"/>
    <mergeCell ref="QVM5:QVN5"/>
    <mergeCell ref="QVO5:QVP5"/>
    <mergeCell ref="QVQ5:QVR5"/>
    <mergeCell ref="QVS5:QVT5"/>
    <mergeCell ref="QVU5:QVV5"/>
    <mergeCell ref="QVC5:QVD5"/>
    <mergeCell ref="QVE5:QVF5"/>
    <mergeCell ref="QVG5:QVH5"/>
    <mergeCell ref="QVI5:QVJ5"/>
    <mergeCell ref="QVK5:QVL5"/>
    <mergeCell ref="QXU5:QXV5"/>
    <mergeCell ref="QXW5:QXX5"/>
    <mergeCell ref="QXY5:QXZ5"/>
    <mergeCell ref="QYA5:QYB5"/>
    <mergeCell ref="QYC5:QYD5"/>
    <mergeCell ref="QXK5:QXL5"/>
    <mergeCell ref="QXM5:QXN5"/>
    <mergeCell ref="QXO5:QXP5"/>
    <mergeCell ref="QXQ5:QXR5"/>
    <mergeCell ref="QXS5:QXT5"/>
    <mergeCell ref="QXA5:QXB5"/>
    <mergeCell ref="QXC5:QXD5"/>
    <mergeCell ref="QXE5:QXF5"/>
    <mergeCell ref="QXG5:QXH5"/>
    <mergeCell ref="QXI5:QXJ5"/>
    <mergeCell ref="QWQ5:QWR5"/>
    <mergeCell ref="QWS5:QWT5"/>
    <mergeCell ref="QWU5:QWV5"/>
    <mergeCell ref="QWW5:QWX5"/>
    <mergeCell ref="QWY5:QWZ5"/>
    <mergeCell ref="QZI5:QZJ5"/>
    <mergeCell ref="QZK5:QZL5"/>
    <mergeCell ref="QZM5:QZN5"/>
    <mergeCell ref="QZO5:QZP5"/>
    <mergeCell ref="QZQ5:QZR5"/>
    <mergeCell ref="QYY5:QYZ5"/>
    <mergeCell ref="QZA5:QZB5"/>
    <mergeCell ref="QZC5:QZD5"/>
    <mergeCell ref="QZE5:QZF5"/>
    <mergeCell ref="QZG5:QZH5"/>
    <mergeCell ref="QYO5:QYP5"/>
    <mergeCell ref="QYQ5:QYR5"/>
    <mergeCell ref="QYS5:QYT5"/>
    <mergeCell ref="QYU5:QYV5"/>
    <mergeCell ref="QYW5:QYX5"/>
    <mergeCell ref="QYE5:QYF5"/>
    <mergeCell ref="QYG5:QYH5"/>
    <mergeCell ref="QYI5:QYJ5"/>
    <mergeCell ref="QYK5:QYL5"/>
    <mergeCell ref="QYM5:QYN5"/>
    <mergeCell ref="RAW5:RAX5"/>
    <mergeCell ref="RAY5:RAZ5"/>
    <mergeCell ref="RBA5:RBB5"/>
    <mergeCell ref="RBC5:RBD5"/>
    <mergeCell ref="RBE5:RBF5"/>
    <mergeCell ref="RAM5:RAN5"/>
    <mergeCell ref="RAO5:RAP5"/>
    <mergeCell ref="RAQ5:RAR5"/>
    <mergeCell ref="RAS5:RAT5"/>
    <mergeCell ref="RAU5:RAV5"/>
    <mergeCell ref="RAC5:RAD5"/>
    <mergeCell ref="RAE5:RAF5"/>
    <mergeCell ref="RAG5:RAH5"/>
    <mergeCell ref="RAI5:RAJ5"/>
    <mergeCell ref="RAK5:RAL5"/>
    <mergeCell ref="QZS5:QZT5"/>
    <mergeCell ref="QZU5:QZV5"/>
    <mergeCell ref="QZW5:QZX5"/>
    <mergeCell ref="QZY5:QZZ5"/>
    <mergeCell ref="RAA5:RAB5"/>
    <mergeCell ref="RCK5:RCL5"/>
    <mergeCell ref="RCM5:RCN5"/>
    <mergeCell ref="RCO5:RCP5"/>
    <mergeCell ref="RCQ5:RCR5"/>
    <mergeCell ref="RCS5:RCT5"/>
    <mergeCell ref="RCA5:RCB5"/>
    <mergeCell ref="RCC5:RCD5"/>
    <mergeCell ref="RCE5:RCF5"/>
    <mergeCell ref="RCG5:RCH5"/>
    <mergeCell ref="RCI5:RCJ5"/>
    <mergeCell ref="RBQ5:RBR5"/>
    <mergeCell ref="RBS5:RBT5"/>
    <mergeCell ref="RBU5:RBV5"/>
    <mergeCell ref="RBW5:RBX5"/>
    <mergeCell ref="RBY5:RBZ5"/>
    <mergeCell ref="RBG5:RBH5"/>
    <mergeCell ref="RBI5:RBJ5"/>
    <mergeCell ref="RBK5:RBL5"/>
    <mergeCell ref="RBM5:RBN5"/>
    <mergeCell ref="RBO5:RBP5"/>
    <mergeCell ref="RDY5:RDZ5"/>
    <mergeCell ref="REA5:REB5"/>
    <mergeCell ref="REC5:RED5"/>
    <mergeCell ref="REE5:REF5"/>
    <mergeCell ref="REG5:REH5"/>
    <mergeCell ref="RDO5:RDP5"/>
    <mergeCell ref="RDQ5:RDR5"/>
    <mergeCell ref="RDS5:RDT5"/>
    <mergeCell ref="RDU5:RDV5"/>
    <mergeCell ref="RDW5:RDX5"/>
    <mergeCell ref="RDE5:RDF5"/>
    <mergeCell ref="RDG5:RDH5"/>
    <mergeCell ref="RDI5:RDJ5"/>
    <mergeCell ref="RDK5:RDL5"/>
    <mergeCell ref="RDM5:RDN5"/>
    <mergeCell ref="RCU5:RCV5"/>
    <mergeCell ref="RCW5:RCX5"/>
    <mergeCell ref="RCY5:RCZ5"/>
    <mergeCell ref="RDA5:RDB5"/>
    <mergeCell ref="RDC5:RDD5"/>
    <mergeCell ref="RFM5:RFN5"/>
    <mergeCell ref="RFO5:RFP5"/>
    <mergeCell ref="RFQ5:RFR5"/>
    <mergeCell ref="RFS5:RFT5"/>
    <mergeCell ref="RFU5:RFV5"/>
    <mergeCell ref="RFC5:RFD5"/>
    <mergeCell ref="RFE5:RFF5"/>
    <mergeCell ref="RFG5:RFH5"/>
    <mergeCell ref="RFI5:RFJ5"/>
    <mergeCell ref="RFK5:RFL5"/>
    <mergeCell ref="RES5:RET5"/>
    <mergeCell ref="REU5:REV5"/>
    <mergeCell ref="REW5:REX5"/>
    <mergeCell ref="REY5:REZ5"/>
    <mergeCell ref="RFA5:RFB5"/>
    <mergeCell ref="REI5:REJ5"/>
    <mergeCell ref="REK5:REL5"/>
    <mergeCell ref="REM5:REN5"/>
    <mergeCell ref="REO5:REP5"/>
    <mergeCell ref="REQ5:RER5"/>
    <mergeCell ref="RHA5:RHB5"/>
    <mergeCell ref="RHC5:RHD5"/>
    <mergeCell ref="RHE5:RHF5"/>
    <mergeCell ref="RHG5:RHH5"/>
    <mergeCell ref="RHI5:RHJ5"/>
    <mergeCell ref="RGQ5:RGR5"/>
    <mergeCell ref="RGS5:RGT5"/>
    <mergeCell ref="RGU5:RGV5"/>
    <mergeCell ref="RGW5:RGX5"/>
    <mergeCell ref="RGY5:RGZ5"/>
    <mergeCell ref="RGG5:RGH5"/>
    <mergeCell ref="RGI5:RGJ5"/>
    <mergeCell ref="RGK5:RGL5"/>
    <mergeCell ref="RGM5:RGN5"/>
    <mergeCell ref="RGO5:RGP5"/>
    <mergeCell ref="RFW5:RFX5"/>
    <mergeCell ref="RFY5:RFZ5"/>
    <mergeCell ref="RGA5:RGB5"/>
    <mergeCell ref="RGC5:RGD5"/>
    <mergeCell ref="RGE5:RGF5"/>
    <mergeCell ref="RIO5:RIP5"/>
    <mergeCell ref="RIQ5:RIR5"/>
    <mergeCell ref="RIS5:RIT5"/>
    <mergeCell ref="RIU5:RIV5"/>
    <mergeCell ref="RIW5:RIX5"/>
    <mergeCell ref="RIE5:RIF5"/>
    <mergeCell ref="RIG5:RIH5"/>
    <mergeCell ref="RII5:RIJ5"/>
    <mergeCell ref="RIK5:RIL5"/>
    <mergeCell ref="RIM5:RIN5"/>
    <mergeCell ref="RHU5:RHV5"/>
    <mergeCell ref="RHW5:RHX5"/>
    <mergeCell ref="RHY5:RHZ5"/>
    <mergeCell ref="RIA5:RIB5"/>
    <mergeCell ref="RIC5:RID5"/>
    <mergeCell ref="RHK5:RHL5"/>
    <mergeCell ref="RHM5:RHN5"/>
    <mergeCell ref="RHO5:RHP5"/>
    <mergeCell ref="RHQ5:RHR5"/>
    <mergeCell ref="RHS5:RHT5"/>
    <mergeCell ref="RKC5:RKD5"/>
    <mergeCell ref="RKE5:RKF5"/>
    <mergeCell ref="RKG5:RKH5"/>
    <mergeCell ref="RKI5:RKJ5"/>
    <mergeCell ref="RKK5:RKL5"/>
    <mergeCell ref="RJS5:RJT5"/>
    <mergeCell ref="RJU5:RJV5"/>
    <mergeCell ref="RJW5:RJX5"/>
    <mergeCell ref="RJY5:RJZ5"/>
    <mergeCell ref="RKA5:RKB5"/>
    <mergeCell ref="RJI5:RJJ5"/>
    <mergeCell ref="RJK5:RJL5"/>
    <mergeCell ref="RJM5:RJN5"/>
    <mergeCell ref="RJO5:RJP5"/>
    <mergeCell ref="RJQ5:RJR5"/>
    <mergeCell ref="RIY5:RIZ5"/>
    <mergeCell ref="RJA5:RJB5"/>
    <mergeCell ref="RJC5:RJD5"/>
    <mergeCell ref="RJE5:RJF5"/>
    <mergeCell ref="RJG5:RJH5"/>
    <mergeCell ref="RLQ5:RLR5"/>
    <mergeCell ref="RLS5:RLT5"/>
    <mergeCell ref="RLU5:RLV5"/>
    <mergeCell ref="RLW5:RLX5"/>
    <mergeCell ref="RLY5:RLZ5"/>
    <mergeCell ref="RLG5:RLH5"/>
    <mergeCell ref="RLI5:RLJ5"/>
    <mergeCell ref="RLK5:RLL5"/>
    <mergeCell ref="RLM5:RLN5"/>
    <mergeCell ref="RLO5:RLP5"/>
    <mergeCell ref="RKW5:RKX5"/>
    <mergeCell ref="RKY5:RKZ5"/>
    <mergeCell ref="RLA5:RLB5"/>
    <mergeCell ref="RLC5:RLD5"/>
    <mergeCell ref="RLE5:RLF5"/>
    <mergeCell ref="RKM5:RKN5"/>
    <mergeCell ref="RKO5:RKP5"/>
    <mergeCell ref="RKQ5:RKR5"/>
    <mergeCell ref="RKS5:RKT5"/>
    <mergeCell ref="RKU5:RKV5"/>
    <mergeCell ref="RNE5:RNF5"/>
    <mergeCell ref="RNG5:RNH5"/>
    <mergeCell ref="RNI5:RNJ5"/>
    <mergeCell ref="RNK5:RNL5"/>
    <mergeCell ref="RNM5:RNN5"/>
    <mergeCell ref="RMU5:RMV5"/>
    <mergeCell ref="RMW5:RMX5"/>
    <mergeCell ref="RMY5:RMZ5"/>
    <mergeCell ref="RNA5:RNB5"/>
    <mergeCell ref="RNC5:RND5"/>
    <mergeCell ref="RMK5:RML5"/>
    <mergeCell ref="RMM5:RMN5"/>
    <mergeCell ref="RMO5:RMP5"/>
    <mergeCell ref="RMQ5:RMR5"/>
    <mergeCell ref="RMS5:RMT5"/>
    <mergeCell ref="RMA5:RMB5"/>
    <mergeCell ref="RMC5:RMD5"/>
    <mergeCell ref="RME5:RMF5"/>
    <mergeCell ref="RMG5:RMH5"/>
    <mergeCell ref="RMI5:RMJ5"/>
    <mergeCell ref="ROS5:ROT5"/>
    <mergeCell ref="ROU5:ROV5"/>
    <mergeCell ref="ROW5:ROX5"/>
    <mergeCell ref="ROY5:ROZ5"/>
    <mergeCell ref="RPA5:RPB5"/>
    <mergeCell ref="ROI5:ROJ5"/>
    <mergeCell ref="ROK5:ROL5"/>
    <mergeCell ref="ROM5:RON5"/>
    <mergeCell ref="ROO5:ROP5"/>
    <mergeCell ref="ROQ5:ROR5"/>
    <mergeCell ref="RNY5:RNZ5"/>
    <mergeCell ref="ROA5:ROB5"/>
    <mergeCell ref="ROC5:ROD5"/>
    <mergeCell ref="ROE5:ROF5"/>
    <mergeCell ref="ROG5:ROH5"/>
    <mergeCell ref="RNO5:RNP5"/>
    <mergeCell ref="RNQ5:RNR5"/>
    <mergeCell ref="RNS5:RNT5"/>
    <mergeCell ref="RNU5:RNV5"/>
    <mergeCell ref="RNW5:RNX5"/>
    <mergeCell ref="RQG5:RQH5"/>
    <mergeCell ref="RQI5:RQJ5"/>
    <mergeCell ref="RQK5:RQL5"/>
    <mergeCell ref="RQM5:RQN5"/>
    <mergeCell ref="RQO5:RQP5"/>
    <mergeCell ref="RPW5:RPX5"/>
    <mergeCell ref="RPY5:RPZ5"/>
    <mergeCell ref="RQA5:RQB5"/>
    <mergeCell ref="RQC5:RQD5"/>
    <mergeCell ref="RQE5:RQF5"/>
    <mergeCell ref="RPM5:RPN5"/>
    <mergeCell ref="RPO5:RPP5"/>
    <mergeCell ref="RPQ5:RPR5"/>
    <mergeCell ref="RPS5:RPT5"/>
    <mergeCell ref="RPU5:RPV5"/>
    <mergeCell ref="RPC5:RPD5"/>
    <mergeCell ref="RPE5:RPF5"/>
    <mergeCell ref="RPG5:RPH5"/>
    <mergeCell ref="RPI5:RPJ5"/>
    <mergeCell ref="RPK5:RPL5"/>
    <mergeCell ref="RRU5:RRV5"/>
    <mergeCell ref="RRW5:RRX5"/>
    <mergeCell ref="RRY5:RRZ5"/>
    <mergeCell ref="RSA5:RSB5"/>
    <mergeCell ref="RSC5:RSD5"/>
    <mergeCell ref="RRK5:RRL5"/>
    <mergeCell ref="RRM5:RRN5"/>
    <mergeCell ref="RRO5:RRP5"/>
    <mergeCell ref="RRQ5:RRR5"/>
    <mergeCell ref="RRS5:RRT5"/>
    <mergeCell ref="RRA5:RRB5"/>
    <mergeCell ref="RRC5:RRD5"/>
    <mergeCell ref="RRE5:RRF5"/>
    <mergeCell ref="RRG5:RRH5"/>
    <mergeCell ref="RRI5:RRJ5"/>
    <mergeCell ref="RQQ5:RQR5"/>
    <mergeCell ref="RQS5:RQT5"/>
    <mergeCell ref="RQU5:RQV5"/>
    <mergeCell ref="RQW5:RQX5"/>
    <mergeCell ref="RQY5:RQZ5"/>
    <mergeCell ref="RTI5:RTJ5"/>
    <mergeCell ref="RTK5:RTL5"/>
    <mergeCell ref="RTM5:RTN5"/>
    <mergeCell ref="RTO5:RTP5"/>
    <mergeCell ref="RTQ5:RTR5"/>
    <mergeCell ref="RSY5:RSZ5"/>
    <mergeCell ref="RTA5:RTB5"/>
    <mergeCell ref="RTC5:RTD5"/>
    <mergeCell ref="RTE5:RTF5"/>
    <mergeCell ref="RTG5:RTH5"/>
    <mergeCell ref="RSO5:RSP5"/>
    <mergeCell ref="RSQ5:RSR5"/>
    <mergeCell ref="RSS5:RST5"/>
    <mergeCell ref="RSU5:RSV5"/>
    <mergeCell ref="RSW5:RSX5"/>
    <mergeCell ref="RSE5:RSF5"/>
    <mergeCell ref="RSG5:RSH5"/>
    <mergeCell ref="RSI5:RSJ5"/>
    <mergeCell ref="RSK5:RSL5"/>
    <mergeCell ref="RSM5:RSN5"/>
    <mergeCell ref="RUW5:RUX5"/>
    <mergeCell ref="RUY5:RUZ5"/>
    <mergeCell ref="RVA5:RVB5"/>
    <mergeCell ref="RVC5:RVD5"/>
    <mergeCell ref="RVE5:RVF5"/>
    <mergeCell ref="RUM5:RUN5"/>
    <mergeCell ref="RUO5:RUP5"/>
    <mergeCell ref="RUQ5:RUR5"/>
    <mergeCell ref="RUS5:RUT5"/>
    <mergeCell ref="RUU5:RUV5"/>
    <mergeCell ref="RUC5:RUD5"/>
    <mergeCell ref="RUE5:RUF5"/>
    <mergeCell ref="RUG5:RUH5"/>
    <mergeCell ref="RUI5:RUJ5"/>
    <mergeCell ref="RUK5:RUL5"/>
    <mergeCell ref="RTS5:RTT5"/>
    <mergeCell ref="RTU5:RTV5"/>
    <mergeCell ref="RTW5:RTX5"/>
    <mergeCell ref="RTY5:RTZ5"/>
    <mergeCell ref="RUA5:RUB5"/>
    <mergeCell ref="RWK5:RWL5"/>
    <mergeCell ref="RWM5:RWN5"/>
    <mergeCell ref="RWO5:RWP5"/>
    <mergeCell ref="RWQ5:RWR5"/>
    <mergeCell ref="RWS5:RWT5"/>
    <mergeCell ref="RWA5:RWB5"/>
    <mergeCell ref="RWC5:RWD5"/>
    <mergeCell ref="RWE5:RWF5"/>
    <mergeCell ref="RWG5:RWH5"/>
    <mergeCell ref="RWI5:RWJ5"/>
    <mergeCell ref="RVQ5:RVR5"/>
    <mergeCell ref="RVS5:RVT5"/>
    <mergeCell ref="RVU5:RVV5"/>
    <mergeCell ref="RVW5:RVX5"/>
    <mergeCell ref="RVY5:RVZ5"/>
    <mergeCell ref="RVG5:RVH5"/>
    <mergeCell ref="RVI5:RVJ5"/>
    <mergeCell ref="RVK5:RVL5"/>
    <mergeCell ref="RVM5:RVN5"/>
    <mergeCell ref="RVO5:RVP5"/>
    <mergeCell ref="RXY5:RXZ5"/>
    <mergeCell ref="RYA5:RYB5"/>
    <mergeCell ref="RYC5:RYD5"/>
    <mergeCell ref="RYE5:RYF5"/>
    <mergeCell ref="RYG5:RYH5"/>
    <mergeCell ref="RXO5:RXP5"/>
    <mergeCell ref="RXQ5:RXR5"/>
    <mergeCell ref="RXS5:RXT5"/>
    <mergeCell ref="RXU5:RXV5"/>
    <mergeCell ref="RXW5:RXX5"/>
    <mergeCell ref="RXE5:RXF5"/>
    <mergeCell ref="RXG5:RXH5"/>
    <mergeCell ref="RXI5:RXJ5"/>
    <mergeCell ref="RXK5:RXL5"/>
    <mergeCell ref="RXM5:RXN5"/>
    <mergeCell ref="RWU5:RWV5"/>
    <mergeCell ref="RWW5:RWX5"/>
    <mergeCell ref="RWY5:RWZ5"/>
    <mergeCell ref="RXA5:RXB5"/>
    <mergeCell ref="RXC5:RXD5"/>
    <mergeCell ref="RZM5:RZN5"/>
    <mergeCell ref="RZO5:RZP5"/>
    <mergeCell ref="RZQ5:RZR5"/>
    <mergeCell ref="RZS5:RZT5"/>
    <mergeCell ref="RZU5:RZV5"/>
    <mergeCell ref="RZC5:RZD5"/>
    <mergeCell ref="RZE5:RZF5"/>
    <mergeCell ref="RZG5:RZH5"/>
    <mergeCell ref="RZI5:RZJ5"/>
    <mergeCell ref="RZK5:RZL5"/>
    <mergeCell ref="RYS5:RYT5"/>
    <mergeCell ref="RYU5:RYV5"/>
    <mergeCell ref="RYW5:RYX5"/>
    <mergeCell ref="RYY5:RYZ5"/>
    <mergeCell ref="RZA5:RZB5"/>
    <mergeCell ref="RYI5:RYJ5"/>
    <mergeCell ref="RYK5:RYL5"/>
    <mergeCell ref="RYM5:RYN5"/>
    <mergeCell ref="RYO5:RYP5"/>
    <mergeCell ref="RYQ5:RYR5"/>
    <mergeCell ref="SBA5:SBB5"/>
    <mergeCell ref="SBC5:SBD5"/>
    <mergeCell ref="SBE5:SBF5"/>
    <mergeCell ref="SBG5:SBH5"/>
    <mergeCell ref="SBI5:SBJ5"/>
    <mergeCell ref="SAQ5:SAR5"/>
    <mergeCell ref="SAS5:SAT5"/>
    <mergeCell ref="SAU5:SAV5"/>
    <mergeCell ref="SAW5:SAX5"/>
    <mergeCell ref="SAY5:SAZ5"/>
    <mergeCell ref="SAG5:SAH5"/>
    <mergeCell ref="SAI5:SAJ5"/>
    <mergeCell ref="SAK5:SAL5"/>
    <mergeCell ref="SAM5:SAN5"/>
    <mergeCell ref="SAO5:SAP5"/>
    <mergeCell ref="RZW5:RZX5"/>
    <mergeCell ref="RZY5:RZZ5"/>
    <mergeCell ref="SAA5:SAB5"/>
    <mergeCell ref="SAC5:SAD5"/>
    <mergeCell ref="SAE5:SAF5"/>
    <mergeCell ref="SCO5:SCP5"/>
    <mergeCell ref="SCQ5:SCR5"/>
    <mergeCell ref="SCS5:SCT5"/>
    <mergeCell ref="SCU5:SCV5"/>
    <mergeCell ref="SCW5:SCX5"/>
    <mergeCell ref="SCE5:SCF5"/>
    <mergeCell ref="SCG5:SCH5"/>
    <mergeCell ref="SCI5:SCJ5"/>
    <mergeCell ref="SCK5:SCL5"/>
    <mergeCell ref="SCM5:SCN5"/>
    <mergeCell ref="SBU5:SBV5"/>
    <mergeCell ref="SBW5:SBX5"/>
    <mergeCell ref="SBY5:SBZ5"/>
    <mergeCell ref="SCA5:SCB5"/>
    <mergeCell ref="SCC5:SCD5"/>
    <mergeCell ref="SBK5:SBL5"/>
    <mergeCell ref="SBM5:SBN5"/>
    <mergeCell ref="SBO5:SBP5"/>
    <mergeCell ref="SBQ5:SBR5"/>
    <mergeCell ref="SBS5:SBT5"/>
    <mergeCell ref="SEC5:SED5"/>
    <mergeCell ref="SEE5:SEF5"/>
    <mergeCell ref="SEG5:SEH5"/>
    <mergeCell ref="SEI5:SEJ5"/>
    <mergeCell ref="SEK5:SEL5"/>
    <mergeCell ref="SDS5:SDT5"/>
    <mergeCell ref="SDU5:SDV5"/>
    <mergeCell ref="SDW5:SDX5"/>
    <mergeCell ref="SDY5:SDZ5"/>
    <mergeCell ref="SEA5:SEB5"/>
    <mergeCell ref="SDI5:SDJ5"/>
    <mergeCell ref="SDK5:SDL5"/>
    <mergeCell ref="SDM5:SDN5"/>
    <mergeCell ref="SDO5:SDP5"/>
    <mergeCell ref="SDQ5:SDR5"/>
    <mergeCell ref="SCY5:SCZ5"/>
    <mergeCell ref="SDA5:SDB5"/>
    <mergeCell ref="SDC5:SDD5"/>
    <mergeCell ref="SDE5:SDF5"/>
    <mergeCell ref="SDG5:SDH5"/>
    <mergeCell ref="SFQ5:SFR5"/>
    <mergeCell ref="SFS5:SFT5"/>
    <mergeCell ref="SFU5:SFV5"/>
    <mergeCell ref="SFW5:SFX5"/>
    <mergeCell ref="SFY5:SFZ5"/>
    <mergeCell ref="SFG5:SFH5"/>
    <mergeCell ref="SFI5:SFJ5"/>
    <mergeCell ref="SFK5:SFL5"/>
    <mergeCell ref="SFM5:SFN5"/>
    <mergeCell ref="SFO5:SFP5"/>
    <mergeCell ref="SEW5:SEX5"/>
    <mergeCell ref="SEY5:SEZ5"/>
    <mergeCell ref="SFA5:SFB5"/>
    <mergeCell ref="SFC5:SFD5"/>
    <mergeCell ref="SFE5:SFF5"/>
    <mergeCell ref="SEM5:SEN5"/>
    <mergeCell ref="SEO5:SEP5"/>
    <mergeCell ref="SEQ5:SER5"/>
    <mergeCell ref="SES5:SET5"/>
    <mergeCell ref="SEU5:SEV5"/>
    <mergeCell ref="SHE5:SHF5"/>
    <mergeCell ref="SHG5:SHH5"/>
    <mergeCell ref="SHI5:SHJ5"/>
    <mergeCell ref="SHK5:SHL5"/>
    <mergeCell ref="SHM5:SHN5"/>
    <mergeCell ref="SGU5:SGV5"/>
    <mergeCell ref="SGW5:SGX5"/>
    <mergeCell ref="SGY5:SGZ5"/>
    <mergeCell ref="SHA5:SHB5"/>
    <mergeCell ref="SHC5:SHD5"/>
    <mergeCell ref="SGK5:SGL5"/>
    <mergeCell ref="SGM5:SGN5"/>
    <mergeCell ref="SGO5:SGP5"/>
    <mergeCell ref="SGQ5:SGR5"/>
    <mergeCell ref="SGS5:SGT5"/>
    <mergeCell ref="SGA5:SGB5"/>
    <mergeCell ref="SGC5:SGD5"/>
    <mergeCell ref="SGE5:SGF5"/>
    <mergeCell ref="SGG5:SGH5"/>
    <mergeCell ref="SGI5:SGJ5"/>
    <mergeCell ref="SIS5:SIT5"/>
    <mergeCell ref="SIU5:SIV5"/>
    <mergeCell ref="SIW5:SIX5"/>
    <mergeCell ref="SIY5:SIZ5"/>
    <mergeCell ref="SJA5:SJB5"/>
    <mergeCell ref="SII5:SIJ5"/>
    <mergeCell ref="SIK5:SIL5"/>
    <mergeCell ref="SIM5:SIN5"/>
    <mergeCell ref="SIO5:SIP5"/>
    <mergeCell ref="SIQ5:SIR5"/>
    <mergeCell ref="SHY5:SHZ5"/>
    <mergeCell ref="SIA5:SIB5"/>
    <mergeCell ref="SIC5:SID5"/>
    <mergeCell ref="SIE5:SIF5"/>
    <mergeCell ref="SIG5:SIH5"/>
    <mergeCell ref="SHO5:SHP5"/>
    <mergeCell ref="SHQ5:SHR5"/>
    <mergeCell ref="SHS5:SHT5"/>
    <mergeCell ref="SHU5:SHV5"/>
    <mergeCell ref="SHW5:SHX5"/>
    <mergeCell ref="SKG5:SKH5"/>
    <mergeCell ref="SKI5:SKJ5"/>
    <mergeCell ref="SKK5:SKL5"/>
    <mergeCell ref="SKM5:SKN5"/>
    <mergeCell ref="SKO5:SKP5"/>
    <mergeCell ref="SJW5:SJX5"/>
    <mergeCell ref="SJY5:SJZ5"/>
    <mergeCell ref="SKA5:SKB5"/>
    <mergeCell ref="SKC5:SKD5"/>
    <mergeCell ref="SKE5:SKF5"/>
    <mergeCell ref="SJM5:SJN5"/>
    <mergeCell ref="SJO5:SJP5"/>
    <mergeCell ref="SJQ5:SJR5"/>
    <mergeCell ref="SJS5:SJT5"/>
    <mergeCell ref="SJU5:SJV5"/>
    <mergeCell ref="SJC5:SJD5"/>
    <mergeCell ref="SJE5:SJF5"/>
    <mergeCell ref="SJG5:SJH5"/>
    <mergeCell ref="SJI5:SJJ5"/>
    <mergeCell ref="SJK5:SJL5"/>
    <mergeCell ref="SLU5:SLV5"/>
    <mergeCell ref="SLW5:SLX5"/>
    <mergeCell ref="SLY5:SLZ5"/>
    <mergeCell ref="SMA5:SMB5"/>
    <mergeCell ref="SMC5:SMD5"/>
    <mergeCell ref="SLK5:SLL5"/>
    <mergeCell ref="SLM5:SLN5"/>
    <mergeCell ref="SLO5:SLP5"/>
    <mergeCell ref="SLQ5:SLR5"/>
    <mergeCell ref="SLS5:SLT5"/>
    <mergeCell ref="SLA5:SLB5"/>
    <mergeCell ref="SLC5:SLD5"/>
    <mergeCell ref="SLE5:SLF5"/>
    <mergeCell ref="SLG5:SLH5"/>
    <mergeCell ref="SLI5:SLJ5"/>
    <mergeCell ref="SKQ5:SKR5"/>
    <mergeCell ref="SKS5:SKT5"/>
    <mergeCell ref="SKU5:SKV5"/>
    <mergeCell ref="SKW5:SKX5"/>
    <mergeCell ref="SKY5:SKZ5"/>
    <mergeCell ref="SNI5:SNJ5"/>
    <mergeCell ref="SNK5:SNL5"/>
    <mergeCell ref="SNM5:SNN5"/>
    <mergeCell ref="SNO5:SNP5"/>
    <mergeCell ref="SNQ5:SNR5"/>
    <mergeCell ref="SMY5:SMZ5"/>
    <mergeCell ref="SNA5:SNB5"/>
    <mergeCell ref="SNC5:SND5"/>
    <mergeCell ref="SNE5:SNF5"/>
    <mergeCell ref="SNG5:SNH5"/>
    <mergeCell ref="SMO5:SMP5"/>
    <mergeCell ref="SMQ5:SMR5"/>
    <mergeCell ref="SMS5:SMT5"/>
    <mergeCell ref="SMU5:SMV5"/>
    <mergeCell ref="SMW5:SMX5"/>
    <mergeCell ref="SME5:SMF5"/>
    <mergeCell ref="SMG5:SMH5"/>
    <mergeCell ref="SMI5:SMJ5"/>
    <mergeCell ref="SMK5:SML5"/>
    <mergeCell ref="SMM5:SMN5"/>
    <mergeCell ref="SOW5:SOX5"/>
    <mergeCell ref="SOY5:SOZ5"/>
    <mergeCell ref="SPA5:SPB5"/>
    <mergeCell ref="SPC5:SPD5"/>
    <mergeCell ref="SPE5:SPF5"/>
    <mergeCell ref="SOM5:SON5"/>
    <mergeCell ref="SOO5:SOP5"/>
    <mergeCell ref="SOQ5:SOR5"/>
    <mergeCell ref="SOS5:SOT5"/>
    <mergeCell ref="SOU5:SOV5"/>
    <mergeCell ref="SOC5:SOD5"/>
    <mergeCell ref="SOE5:SOF5"/>
    <mergeCell ref="SOG5:SOH5"/>
    <mergeCell ref="SOI5:SOJ5"/>
    <mergeCell ref="SOK5:SOL5"/>
    <mergeCell ref="SNS5:SNT5"/>
    <mergeCell ref="SNU5:SNV5"/>
    <mergeCell ref="SNW5:SNX5"/>
    <mergeCell ref="SNY5:SNZ5"/>
    <mergeCell ref="SOA5:SOB5"/>
    <mergeCell ref="SQK5:SQL5"/>
    <mergeCell ref="SQM5:SQN5"/>
    <mergeCell ref="SQO5:SQP5"/>
    <mergeCell ref="SQQ5:SQR5"/>
    <mergeCell ref="SQS5:SQT5"/>
    <mergeCell ref="SQA5:SQB5"/>
    <mergeCell ref="SQC5:SQD5"/>
    <mergeCell ref="SQE5:SQF5"/>
    <mergeCell ref="SQG5:SQH5"/>
    <mergeCell ref="SQI5:SQJ5"/>
    <mergeCell ref="SPQ5:SPR5"/>
    <mergeCell ref="SPS5:SPT5"/>
    <mergeCell ref="SPU5:SPV5"/>
    <mergeCell ref="SPW5:SPX5"/>
    <mergeCell ref="SPY5:SPZ5"/>
    <mergeCell ref="SPG5:SPH5"/>
    <mergeCell ref="SPI5:SPJ5"/>
    <mergeCell ref="SPK5:SPL5"/>
    <mergeCell ref="SPM5:SPN5"/>
    <mergeCell ref="SPO5:SPP5"/>
    <mergeCell ref="SRY5:SRZ5"/>
    <mergeCell ref="SSA5:SSB5"/>
    <mergeCell ref="SSC5:SSD5"/>
    <mergeCell ref="SSE5:SSF5"/>
    <mergeCell ref="SSG5:SSH5"/>
    <mergeCell ref="SRO5:SRP5"/>
    <mergeCell ref="SRQ5:SRR5"/>
    <mergeCell ref="SRS5:SRT5"/>
    <mergeCell ref="SRU5:SRV5"/>
    <mergeCell ref="SRW5:SRX5"/>
    <mergeCell ref="SRE5:SRF5"/>
    <mergeCell ref="SRG5:SRH5"/>
    <mergeCell ref="SRI5:SRJ5"/>
    <mergeCell ref="SRK5:SRL5"/>
    <mergeCell ref="SRM5:SRN5"/>
    <mergeCell ref="SQU5:SQV5"/>
    <mergeCell ref="SQW5:SQX5"/>
    <mergeCell ref="SQY5:SQZ5"/>
    <mergeCell ref="SRA5:SRB5"/>
    <mergeCell ref="SRC5:SRD5"/>
    <mergeCell ref="STM5:STN5"/>
    <mergeCell ref="STO5:STP5"/>
    <mergeCell ref="STQ5:STR5"/>
    <mergeCell ref="STS5:STT5"/>
    <mergeCell ref="STU5:STV5"/>
    <mergeCell ref="STC5:STD5"/>
    <mergeCell ref="STE5:STF5"/>
    <mergeCell ref="STG5:STH5"/>
    <mergeCell ref="STI5:STJ5"/>
    <mergeCell ref="STK5:STL5"/>
    <mergeCell ref="SSS5:SST5"/>
    <mergeCell ref="SSU5:SSV5"/>
    <mergeCell ref="SSW5:SSX5"/>
    <mergeCell ref="SSY5:SSZ5"/>
    <mergeCell ref="STA5:STB5"/>
    <mergeCell ref="SSI5:SSJ5"/>
    <mergeCell ref="SSK5:SSL5"/>
    <mergeCell ref="SSM5:SSN5"/>
    <mergeCell ref="SSO5:SSP5"/>
    <mergeCell ref="SSQ5:SSR5"/>
    <mergeCell ref="SVA5:SVB5"/>
    <mergeCell ref="SVC5:SVD5"/>
    <mergeCell ref="SVE5:SVF5"/>
    <mergeCell ref="SVG5:SVH5"/>
    <mergeCell ref="SVI5:SVJ5"/>
    <mergeCell ref="SUQ5:SUR5"/>
    <mergeCell ref="SUS5:SUT5"/>
    <mergeCell ref="SUU5:SUV5"/>
    <mergeCell ref="SUW5:SUX5"/>
    <mergeCell ref="SUY5:SUZ5"/>
    <mergeCell ref="SUG5:SUH5"/>
    <mergeCell ref="SUI5:SUJ5"/>
    <mergeCell ref="SUK5:SUL5"/>
    <mergeCell ref="SUM5:SUN5"/>
    <mergeCell ref="SUO5:SUP5"/>
    <mergeCell ref="STW5:STX5"/>
    <mergeCell ref="STY5:STZ5"/>
    <mergeCell ref="SUA5:SUB5"/>
    <mergeCell ref="SUC5:SUD5"/>
    <mergeCell ref="SUE5:SUF5"/>
    <mergeCell ref="SWO5:SWP5"/>
    <mergeCell ref="SWQ5:SWR5"/>
    <mergeCell ref="SWS5:SWT5"/>
    <mergeCell ref="SWU5:SWV5"/>
    <mergeCell ref="SWW5:SWX5"/>
    <mergeCell ref="SWE5:SWF5"/>
    <mergeCell ref="SWG5:SWH5"/>
    <mergeCell ref="SWI5:SWJ5"/>
    <mergeCell ref="SWK5:SWL5"/>
    <mergeCell ref="SWM5:SWN5"/>
    <mergeCell ref="SVU5:SVV5"/>
    <mergeCell ref="SVW5:SVX5"/>
    <mergeCell ref="SVY5:SVZ5"/>
    <mergeCell ref="SWA5:SWB5"/>
    <mergeCell ref="SWC5:SWD5"/>
    <mergeCell ref="SVK5:SVL5"/>
    <mergeCell ref="SVM5:SVN5"/>
    <mergeCell ref="SVO5:SVP5"/>
    <mergeCell ref="SVQ5:SVR5"/>
    <mergeCell ref="SVS5:SVT5"/>
    <mergeCell ref="SYC5:SYD5"/>
    <mergeCell ref="SYE5:SYF5"/>
    <mergeCell ref="SYG5:SYH5"/>
    <mergeCell ref="SYI5:SYJ5"/>
    <mergeCell ref="SYK5:SYL5"/>
    <mergeCell ref="SXS5:SXT5"/>
    <mergeCell ref="SXU5:SXV5"/>
    <mergeCell ref="SXW5:SXX5"/>
    <mergeCell ref="SXY5:SXZ5"/>
    <mergeCell ref="SYA5:SYB5"/>
    <mergeCell ref="SXI5:SXJ5"/>
    <mergeCell ref="SXK5:SXL5"/>
    <mergeCell ref="SXM5:SXN5"/>
    <mergeCell ref="SXO5:SXP5"/>
    <mergeCell ref="SXQ5:SXR5"/>
    <mergeCell ref="SWY5:SWZ5"/>
    <mergeCell ref="SXA5:SXB5"/>
    <mergeCell ref="SXC5:SXD5"/>
    <mergeCell ref="SXE5:SXF5"/>
    <mergeCell ref="SXG5:SXH5"/>
    <mergeCell ref="SZQ5:SZR5"/>
    <mergeCell ref="SZS5:SZT5"/>
    <mergeCell ref="SZU5:SZV5"/>
    <mergeCell ref="SZW5:SZX5"/>
    <mergeCell ref="SZY5:SZZ5"/>
    <mergeCell ref="SZG5:SZH5"/>
    <mergeCell ref="SZI5:SZJ5"/>
    <mergeCell ref="SZK5:SZL5"/>
    <mergeCell ref="SZM5:SZN5"/>
    <mergeCell ref="SZO5:SZP5"/>
    <mergeCell ref="SYW5:SYX5"/>
    <mergeCell ref="SYY5:SYZ5"/>
    <mergeCell ref="SZA5:SZB5"/>
    <mergeCell ref="SZC5:SZD5"/>
    <mergeCell ref="SZE5:SZF5"/>
    <mergeCell ref="SYM5:SYN5"/>
    <mergeCell ref="SYO5:SYP5"/>
    <mergeCell ref="SYQ5:SYR5"/>
    <mergeCell ref="SYS5:SYT5"/>
    <mergeCell ref="SYU5:SYV5"/>
    <mergeCell ref="TBE5:TBF5"/>
    <mergeCell ref="TBG5:TBH5"/>
    <mergeCell ref="TBI5:TBJ5"/>
    <mergeCell ref="TBK5:TBL5"/>
    <mergeCell ref="TBM5:TBN5"/>
    <mergeCell ref="TAU5:TAV5"/>
    <mergeCell ref="TAW5:TAX5"/>
    <mergeCell ref="TAY5:TAZ5"/>
    <mergeCell ref="TBA5:TBB5"/>
    <mergeCell ref="TBC5:TBD5"/>
    <mergeCell ref="TAK5:TAL5"/>
    <mergeCell ref="TAM5:TAN5"/>
    <mergeCell ref="TAO5:TAP5"/>
    <mergeCell ref="TAQ5:TAR5"/>
    <mergeCell ref="TAS5:TAT5"/>
    <mergeCell ref="TAA5:TAB5"/>
    <mergeCell ref="TAC5:TAD5"/>
    <mergeCell ref="TAE5:TAF5"/>
    <mergeCell ref="TAG5:TAH5"/>
    <mergeCell ref="TAI5:TAJ5"/>
    <mergeCell ref="TCS5:TCT5"/>
    <mergeCell ref="TCU5:TCV5"/>
    <mergeCell ref="TCW5:TCX5"/>
    <mergeCell ref="TCY5:TCZ5"/>
    <mergeCell ref="TDA5:TDB5"/>
    <mergeCell ref="TCI5:TCJ5"/>
    <mergeCell ref="TCK5:TCL5"/>
    <mergeCell ref="TCM5:TCN5"/>
    <mergeCell ref="TCO5:TCP5"/>
    <mergeCell ref="TCQ5:TCR5"/>
    <mergeCell ref="TBY5:TBZ5"/>
    <mergeCell ref="TCA5:TCB5"/>
    <mergeCell ref="TCC5:TCD5"/>
    <mergeCell ref="TCE5:TCF5"/>
    <mergeCell ref="TCG5:TCH5"/>
    <mergeCell ref="TBO5:TBP5"/>
    <mergeCell ref="TBQ5:TBR5"/>
    <mergeCell ref="TBS5:TBT5"/>
    <mergeCell ref="TBU5:TBV5"/>
    <mergeCell ref="TBW5:TBX5"/>
    <mergeCell ref="TEG5:TEH5"/>
    <mergeCell ref="TEI5:TEJ5"/>
    <mergeCell ref="TEK5:TEL5"/>
    <mergeCell ref="TEM5:TEN5"/>
    <mergeCell ref="TEO5:TEP5"/>
    <mergeCell ref="TDW5:TDX5"/>
    <mergeCell ref="TDY5:TDZ5"/>
    <mergeCell ref="TEA5:TEB5"/>
    <mergeCell ref="TEC5:TED5"/>
    <mergeCell ref="TEE5:TEF5"/>
    <mergeCell ref="TDM5:TDN5"/>
    <mergeCell ref="TDO5:TDP5"/>
    <mergeCell ref="TDQ5:TDR5"/>
    <mergeCell ref="TDS5:TDT5"/>
    <mergeCell ref="TDU5:TDV5"/>
    <mergeCell ref="TDC5:TDD5"/>
    <mergeCell ref="TDE5:TDF5"/>
    <mergeCell ref="TDG5:TDH5"/>
    <mergeCell ref="TDI5:TDJ5"/>
    <mergeCell ref="TDK5:TDL5"/>
    <mergeCell ref="TFU5:TFV5"/>
    <mergeCell ref="TFW5:TFX5"/>
    <mergeCell ref="TFY5:TFZ5"/>
    <mergeCell ref="TGA5:TGB5"/>
    <mergeCell ref="TGC5:TGD5"/>
    <mergeCell ref="TFK5:TFL5"/>
    <mergeCell ref="TFM5:TFN5"/>
    <mergeCell ref="TFO5:TFP5"/>
    <mergeCell ref="TFQ5:TFR5"/>
    <mergeCell ref="TFS5:TFT5"/>
    <mergeCell ref="TFA5:TFB5"/>
    <mergeCell ref="TFC5:TFD5"/>
    <mergeCell ref="TFE5:TFF5"/>
    <mergeCell ref="TFG5:TFH5"/>
    <mergeCell ref="TFI5:TFJ5"/>
    <mergeCell ref="TEQ5:TER5"/>
    <mergeCell ref="TES5:TET5"/>
    <mergeCell ref="TEU5:TEV5"/>
    <mergeCell ref="TEW5:TEX5"/>
    <mergeCell ref="TEY5:TEZ5"/>
    <mergeCell ref="THI5:THJ5"/>
    <mergeCell ref="THK5:THL5"/>
    <mergeCell ref="THM5:THN5"/>
    <mergeCell ref="THO5:THP5"/>
    <mergeCell ref="THQ5:THR5"/>
    <mergeCell ref="TGY5:TGZ5"/>
    <mergeCell ref="THA5:THB5"/>
    <mergeCell ref="THC5:THD5"/>
    <mergeCell ref="THE5:THF5"/>
    <mergeCell ref="THG5:THH5"/>
    <mergeCell ref="TGO5:TGP5"/>
    <mergeCell ref="TGQ5:TGR5"/>
    <mergeCell ref="TGS5:TGT5"/>
    <mergeCell ref="TGU5:TGV5"/>
    <mergeCell ref="TGW5:TGX5"/>
    <mergeCell ref="TGE5:TGF5"/>
    <mergeCell ref="TGG5:TGH5"/>
    <mergeCell ref="TGI5:TGJ5"/>
    <mergeCell ref="TGK5:TGL5"/>
    <mergeCell ref="TGM5:TGN5"/>
    <mergeCell ref="TIW5:TIX5"/>
    <mergeCell ref="TIY5:TIZ5"/>
    <mergeCell ref="TJA5:TJB5"/>
    <mergeCell ref="TJC5:TJD5"/>
    <mergeCell ref="TJE5:TJF5"/>
    <mergeCell ref="TIM5:TIN5"/>
    <mergeCell ref="TIO5:TIP5"/>
    <mergeCell ref="TIQ5:TIR5"/>
    <mergeCell ref="TIS5:TIT5"/>
    <mergeCell ref="TIU5:TIV5"/>
    <mergeCell ref="TIC5:TID5"/>
    <mergeCell ref="TIE5:TIF5"/>
    <mergeCell ref="TIG5:TIH5"/>
    <mergeCell ref="TII5:TIJ5"/>
    <mergeCell ref="TIK5:TIL5"/>
    <mergeCell ref="THS5:THT5"/>
    <mergeCell ref="THU5:THV5"/>
    <mergeCell ref="THW5:THX5"/>
    <mergeCell ref="THY5:THZ5"/>
    <mergeCell ref="TIA5:TIB5"/>
    <mergeCell ref="TKK5:TKL5"/>
    <mergeCell ref="TKM5:TKN5"/>
    <mergeCell ref="TKO5:TKP5"/>
    <mergeCell ref="TKQ5:TKR5"/>
    <mergeCell ref="TKS5:TKT5"/>
    <mergeCell ref="TKA5:TKB5"/>
    <mergeCell ref="TKC5:TKD5"/>
    <mergeCell ref="TKE5:TKF5"/>
    <mergeCell ref="TKG5:TKH5"/>
    <mergeCell ref="TKI5:TKJ5"/>
    <mergeCell ref="TJQ5:TJR5"/>
    <mergeCell ref="TJS5:TJT5"/>
    <mergeCell ref="TJU5:TJV5"/>
    <mergeCell ref="TJW5:TJX5"/>
    <mergeCell ref="TJY5:TJZ5"/>
    <mergeCell ref="TJG5:TJH5"/>
    <mergeCell ref="TJI5:TJJ5"/>
    <mergeCell ref="TJK5:TJL5"/>
    <mergeCell ref="TJM5:TJN5"/>
    <mergeCell ref="TJO5:TJP5"/>
    <mergeCell ref="TLY5:TLZ5"/>
    <mergeCell ref="TMA5:TMB5"/>
    <mergeCell ref="TMC5:TMD5"/>
    <mergeCell ref="TME5:TMF5"/>
    <mergeCell ref="TMG5:TMH5"/>
    <mergeCell ref="TLO5:TLP5"/>
    <mergeCell ref="TLQ5:TLR5"/>
    <mergeCell ref="TLS5:TLT5"/>
    <mergeCell ref="TLU5:TLV5"/>
    <mergeCell ref="TLW5:TLX5"/>
    <mergeCell ref="TLE5:TLF5"/>
    <mergeCell ref="TLG5:TLH5"/>
    <mergeCell ref="TLI5:TLJ5"/>
    <mergeCell ref="TLK5:TLL5"/>
    <mergeCell ref="TLM5:TLN5"/>
    <mergeCell ref="TKU5:TKV5"/>
    <mergeCell ref="TKW5:TKX5"/>
    <mergeCell ref="TKY5:TKZ5"/>
    <mergeCell ref="TLA5:TLB5"/>
    <mergeCell ref="TLC5:TLD5"/>
    <mergeCell ref="TNM5:TNN5"/>
    <mergeCell ref="TNO5:TNP5"/>
    <mergeCell ref="TNQ5:TNR5"/>
    <mergeCell ref="TNS5:TNT5"/>
    <mergeCell ref="TNU5:TNV5"/>
    <mergeCell ref="TNC5:TND5"/>
    <mergeCell ref="TNE5:TNF5"/>
    <mergeCell ref="TNG5:TNH5"/>
    <mergeCell ref="TNI5:TNJ5"/>
    <mergeCell ref="TNK5:TNL5"/>
    <mergeCell ref="TMS5:TMT5"/>
    <mergeCell ref="TMU5:TMV5"/>
    <mergeCell ref="TMW5:TMX5"/>
    <mergeCell ref="TMY5:TMZ5"/>
    <mergeCell ref="TNA5:TNB5"/>
    <mergeCell ref="TMI5:TMJ5"/>
    <mergeCell ref="TMK5:TML5"/>
    <mergeCell ref="TMM5:TMN5"/>
    <mergeCell ref="TMO5:TMP5"/>
    <mergeCell ref="TMQ5:TMR5"/>
    <mergeCell ref="TPA5:TPB5"/>
    <mergeCell ref="TPC5:TPD5"/>
    <mergeCell ref="TPE5:TPF5"/>
    <mergeCell ref="TPG5:TPH5"/>
    <mergeCell ref="TPI5:TPJ5"/>
    <mergeCell ref="TOQ5:TOR5"/>
    <mergeCell ref="TOS5:TOT5"/>
    <mergeCell ref="TOU5:TOV5"/>
    <mergeCell ref="TOW5:TOX5"/>
    <mergeCell ref="TOY5:TOZ5"/>
    <mergeCell ref="TOG5:TOH5"/>
    <mergeCell ref="TOI5:TOJ5"/>
    <mergeCell ref="TOK5:TOL5"/>
    <mergeCell ref="TOM5:TON5"/>
    <mergeCell ref="TOO5:TOP5"/>
    <mergeCell ref="TNW5:TNX5"/>
    <mergeCell ref="TNY5:TNZ5"/>
    <mergeCell ref="TOA5:TOB5"/>
    <mergeCell ref="TOC5:TOD5"/>
    <mergeCell ref="TOE5:TOF5"/>
    <mergeCell ref="TQO5:TQP5"/>
    <mergeCell ref="TQQ5:TQR5"/>
    <mergeCell ref="TQS5:TQT5"/>
    <mergeCell ref="TQU5:TQV5"/>
    <mergeCell ref="TQW5:TQX5"/>
    <mergeCell ref="TQE5:TQF5"/>
    <mergeCell ref="TQG5:TQH5"/>
    <mergeCell ref="TQI5:TQJ5"/>
    <mergeCell ref="TQK5:TQL5"/>
    <mergeCell ref="TQM5:TQN5"/>
    <mergeCell ref="TPU5:TPV5"/>
    <mergeCell ref="TPW5:TPX5"/>
    <mergeCell ref="TPY5:TPZ5"/>
    <mergeCell ref="TQA5:TQB5"/>
    <mergeCell ref="TQC5:TQD5"/>
    <mergeCell ref="TPK5:TPL5"/>
    <mergeCell ref="TPM5:TPN5"/>
    <mergeCell ref="TPO5:TPP5"/>
    <mergeCell ref="TPQ5:TPR5"/>
    <mergeCell ref="TPS5:TPT5"/>
    <mergeCell ref="TSC5:TSD5"/>
    <mergeCell ref="TSE5:TSF5"/>
    <mergeCell ref="TSG5:TSH5"/>
    <mergeCell ref="TSI5:TSJ5"/>
    <mergeCell ref="TSK5:TSL5"/>
    <mergeCell ref="TRS5:TRT5"/>
    <mergeCell ref="TRU5:TRV5"/>
    <mergeCell ref="TRW5:TRX5"/>
    <mergeCell ref="TRY5:TRZ5"/>
    <mergeCell ref="TSA5:TSB5"/>
    <mergeCell ref="TRI5:TRJ5"/>
    <mergeCell ref="TRK5:TRL5"/>
    <mergeCell ref="TRM5:TRN5"/>
    <mergeCell ref="TRO5:TRP5"/>
    <mergeCell ref="TRQ5:TRR5"/>
    <mergeCell ref="TQY5:TQZ5"/>
    <mergeCell ref="TRA5:TRB5"/>
    <mergeCell ref="TRC5:TRD5"/>
    <mergeCell ref="TRE5:TRF5"/>
    <mergeCell ref="TRG5:TRH5"/>
    <mergeCell ref="TTQ5:TTR5"/>
    <mergeCell ref="TTS5:TTT5"/>
    <mergeCell ref="TTU5:TTV5"/>
    <mergeCell ref="TTW5:TTX5"/>
    <mergeCell ref="TTY5:TTZ5"/>
    <mergeCell ref="TTG5:TTH5"/>
    <mergeCell ref="TTI5:TTJ5"/>
    <mergeCell ref="TTK5:TTL5"/>
    <mergeCell ref="TTM5:TTN5"/>
    <mergeCell ref="TTO5:TTP5"/>
    <mergeCell ref="TSW5:TSX5"/>
    <mergeCell ref="TSY5:TSZ5"/>
    <mergeCell ref="TTA5:TTB5"/>
    <mergeCell ref="TTC5:TTD5"/>
    <mergeCell ref="TTE5:TTF5"/>
    <mergeCell ref="TSM5:TSN5"/>
    <mergeCell ref="TSO5:TSP5"/>
    <mergeCell ref="TSQ5:TSR5"/>
    <mergeCell ref="TSS5:TST5"/>
    <mergeCell ref="TSU5:TSV5"/>
    <mergeCell ref="TVE5:TVF5"/>
    <mergeCell ref="TVG5:TVH5"/>
    <mergeCell ref="TVI5:TVJ5"/>
    <mergeCell ref="TVK5:TVL5"/>
    <mergeCell ref="TVM5:TVN5"/>
    <mergeCell ref="TUU5:TUV5"/>
    <mergeCell ref="TUW5:TUX5"/>
    <mergeCell ref="TUY5:TUZ5"/>
    <mergeCell ref="TVA5:TVB5"/>
    <mergeCell ref="TVC5:TVD5"/>
    <mergeCell ref="TUK5:TUL5"/>
    <mergeCell ref="TUM5:TUN5"/>
    <mergeCell ref="TUO5:TUP5"/>
    <mergeCell ref="TUQ5:TUR5"/>
    <mergeCell ref="TUS5:TUT5"/>
    <mergeCell ref="TUA5:TUB5"/>
    <mergeCell ref="TUC5:TUD5"/>
    <mergeCell ref="TUE5:TUF5"/>
    <mergeCell ref="TUG5:TUH5"/>
    <mergeCell ref="TUI5:TUJ5"/>
    <mergeCell ref="TWS5:TWT5"/>
    <mergeCell ref="TWU5:TWV5"/>
    <mergeCell ref="TWW5:TWX5"/>
    <mergeCell ref="TWY5:TWZ5"/>
    <mergeCell ref="TXA5:TXB5"/>
    <mergeCell ref="TWI5:TWJ5"/>
    <mergeCell ref="TWK5:TWL5"/>
    <mergeCell ref="TWM5:TWN5"/>
    <mergeCell ref="TWO5:TWP5"/>
    <mergeCell ref="TWQ5:TWR5"/>
    <mergeCell ref="TVY5:TVZ5"/>
    <mergeCell ref="TWA5:TWB5"/>
    <mergeCell ref="TWC5:TWD5"/>
    <mergeCell ref="TWE5:TWF5"/>
    <mergeCell ref="TWG5:TWH5"/>
    <mergeCell ref="TVO5:TVP5"/>
    <mergeCell ref="TVQ5:TVR5"/>
    <mergeCell ref="TVS5:TVT5"/>
    <mergeCell ref="TVU5:TVV5"/>
    <mergeCell ref="TVW5:TVX5"/>
    <mergeCell ref="TYG5:TYH5"/>
    <mergeCell ref="TYI5:TYJ5"/>
    <mergeCell ref="TYK5:TYL5"/>
    <mergeCell ref="TYM5:TYN5"/>
    <mergeCell ref="TYO5:TYP5"/>
    <mergeCell ref="TXW5:TXX5"/>
    <mergeCell ref="TXY5:TXZ5"/>
    <mergeCell ref="TYA5:TYB5"/>
    <mergeCell ref="TYC5:TYD5"/>
    <mergeCell ref="TYE5:TYF5"/>
    <mergeCell ref="TXM5:TXN5"/>
    <mergeCell ref="TXO5:TXP5"/>
    <mergeCell ref="TXQ5:TXR5"/>
    <mergeCell ref="TXS5:TXT5"/>
    <mergeCell ref="TXU5:TXV5"/>
    <mergeCell ref="TXC5:TXD5"/>
    <mergeCell ref="TXE5:TXF5"/>
    <mergeCell ref="TXG5:TXH5"/>
    <mergeCell ref="TXI5:TXJ5"/>
    <mergeCell ref="TXK5:TXL5"/>
    <mergeCell ref="TZU5:TZV5"/>
    <mergeCell ref="TZW5:TZX5"/>
    <mergeCell ref="TZY5:TZZ5"/>
    <mergeCell ref="UAA5:UAB5"/>
    <mergeCell ref="UAC5:UAD5"/>
    <mergeCell ref="TZK5:TZL5"/>
    <mergeCell ref="TZM5:TZN5"/>
    <mergeCell ref="TZO5:TZP5"/>
    <mergeCell ref="TZQ5:TZR5"/>
    <mergeCell ref="TZS5:TZT5"/>
    <mergeCell ref="TZA5:TZB5"/>
    <mergeCell ref="TZC5:TZD5"/>
    <mergeCell ref="TZE5:TZF5"/>
    <mergeCell ref="TZG5:TZH5"/>
    <mergeCell ref="TZI5:TZJ5"/>
    <mergeCell ref="TYQ5:TYR5"/>
    <mergeCell ref="TYS5:TYT5"/>
    <mergeCell ref="TYU5:TYV5"/>
    <mergeCell ref="TYW5:TYX5"/>
    <mergeCell ref="TYY5:TYZ5"/>
    <mergeCell ref="UBI5:UBJ5"/>
    <mergeCell ref="UBK5:UBL5"/>
    <mergeCell ref="UBM5:UBN5"/>
    <mergeCell ref="UBO5:UBP5"/>
    <mergeCell ref="UBQ5:UBR5"/>
    <mergeCell ref="UAY5:UAZ5"/>
    <mergeCell ref="UBA5:UBB5"/>
    <mergeCell ref="UBC5:UBD5"/>
    <mergeCell ref="UBE5:UBF5"/>
    <mergeCell ref="UBG5:UBH5"/>
    <mergeCell ref="UAO5:UAP5"/>
    <mergeCell ref="UAQ5:UAR5"/>
    <mergeCell ref="UAS5:UAT5"/>
    <mergeCell ref="UAU5:UAV5"/>
    <mergeCell ref="UAW5:UAX5"/>
    <mergeCell ref="UAE5:UAF5"/>
    <mergeCell ref="UAG5:UAH5"/>
    <mergeCell ref="UAI5:UAJ5"/>
    <mergeCell ref="UAK5:UAL5"/>
    <mergeCell ref="UAM5:UAN5"/>
    <mergeCell ref="UCW5:UCX5"/>
    <mergeCell ref="UCY5:UCZ5"/>
    <mergeCell ref="UDA5:UDB5"/>
    <mergeCell ref="UDC5:UDD5"/>
    <mergeCell ref="UDE5:UDF5"/>
    <mergeCell ref="UCM5:UCN5"/>
    <mergeCell ref="UCO5:UCP5"/>
    <mergeCell ref="UCQ5:UCR5"/>
    <mergeCell ref="UCS5:UCT5"/>
    <mergeCell ref="UCU5:UCV5"/>
    <mergeCell ref="UCC5:UCD5"/>
    <mergeCell ref="UCE5:UCF5"/>
    <mergeCell ref="UCG5:UCH5"/>
    <mergeCell ref="UCI5:UCJ5"/>
    <mergeCell ref="UCK5:UCL5"/>
    <mergeCell ref="UBS5:UBT5"/>
    <mergeCell ref="UBU5:UBV5"/>
    <mergeCell ref="UBW5:UBX5"/>
    <mergeCell ref="UBY5:UBZ5"/>
    <mergeCell ref="UCA5:UCB5"/>
    <mergeCell ref="UEK5:UEL5"/>
    <mergeCell ref="UEM5:UEN5"/>
    <mergeCell ref="UEO5:UEP5"/>
    <mergeCell ref="UEQ5:UER5"/>
    <mergeCell ref="UES5:UET5"/>
    <mergeCell ref="UEA5:UEB5"/>
    <mergeCell ref="UEC5:UED5"/>
    <mergeCell ref="UEE5:UEF5"/>
    <mergeCell ref="UEG5:UEH5"/>
    <mergeCell ref="UEI5:UEJ5"/>
    <mergeCell ref="UDQ5:UDR5"/>
    <mergeCell ref="UDS5:UDT5"/>
    <mergeCell ref="UDU5:UDV5"/>
    <mergeCell ref="UDW5:UDX5"/>
    <mergeCell ref="UDY5:UDZ5"/>
    <mergeCell ref="UDG5:UDH5"/>
    <mergeCell ref="UDI5:UDJ5"/>
    <mergeCell ref="UDK5:UDL5"/>
    <mergeCell ref="UDM5:UDN5"/>
    <mergeCell ref="UDO5:UDP5"/>
    <mergeCell ref="UFY5:UFZ5"/>
    <mergeCell ref="UGA5:UGB5"/>
    <mergeCell ref="UGC5:UGD5"/>
    <mergeCell ref="UGE5:UGF5"/>
    <mergeCell ref="UGG5:UGH5"/>
    <mergeCell ref="UFO5:UFP5"/>
    <mergeCell ref="UFQ5:UFR5"/>
    <mergeCell ref="UFS5:UFT5"/>
    <mergeCell ref="UFU5:UFV5"/>
    <mergeCell ref="UFW5:UFX5"/>
    <mergeCell ref="UFE5:UFF5"/>
    <mergeCell ref="UFG5:UFH5"/>
    <mergeCell ref="UFI5:UFJ5"/>
    <mergeCell ref="UFK5:UFL5"/>
    <mergeCell ref="UFM5:UFN5"/>
    <mergeCell ref="UEU5:UEV5"/>
    <mergeCell ref="UEW5:UEX5"/>
    <mergeCell ref="UEY5:UEZ5"/>
    <mergeCell ref="UFA5:UFB5"/>
    <mergeCell ref="UFC5:UFD5"/>
    <mergeCell ref="UHM5:UHN5"/>
    <mergeCell ref="UHO5:UHP5"/>
    <mergeCell ref="UHQ5:UHR5"/>
    <mergeCell ref="UHS5:UHT5"/>
    <mergeCell ref="UHU5:UHV5"/>
    <mergeCell ref="UHC5:UHD5"/>
    <mergeCell ref="UHE5:UHF5"/>
    <mergeCell ref="UHG5:UHH5"/>
    <mergeCell ref="UHI5:UHJ5"/>
    <mergeCell ref="UHK5:UHL5"/>
    <mergeCell ref="UGS5:UGT5"/>
    <mergeCell ref="UGU5:UGV5"/>
    <mergeCell ref="UGW5:UGX5"/>
    <mergeCell ref="UGY5:UGZ5"/>
    <mergeCell ref="UHA5:UHB5"/>
    <mergeCell ref="UGI5:UGJ5"/>
    <mergeCell ref="UGK5:UGL5"/>
    <mergeCell ref="UGM5:UGN5"/>
    <mergeCell ref="UGO5:UGP5"/>
    <mergeCell ref="UGQ5:UGR5"/>
    <mergeCell ref="UJA5:UJB5"/>
    <mergeCell ref="UJC5:UJD5"/>
    <mergeCell ref="UJE5:UJF5"/>
    <mergeCell ref="UJG5:UJH5"/>
    <mergeCell ref="UJI5:UJJ5"/>
    <mergeCell ref="UIQ5:UIR5"/>
    <mergeCell ref="UIS5:UIT5"/>
    <mergeCell ref="UIU5:UIV5"/>
    <mergeCell ref="UIW5:UIX5"/>
    <mergeCell ref="UIY5:UIZ5"/>
    <mergeCell ref="UIG5:UIH5"/>
    <mergeCell ref="UII5:UIJ5"/>
    <mergeCell ref="UIK5:UIL5"/>
    <mergeCell ref="UIM5:UIN5"/>
    <mergeCell ref="UIO5:UIP5"/>
    <mergeCell ref="UHW5:UHX5"/>
    <mergeCell ref="UHY5:UHZ5"/>
    <mergeCell ref="UIA5:UIB5"/>
    <mergeCell ref="UIC5:UID5"/>
    <mergeCell ref="UIE5:UIF5"/>
    <mergeCell ref="UKO5:UKP5"/>
    <mergeCell ref="UKQ5:UKR5"/>
    <mergeCell ref="UKS5:UKT5"/>
    <mergeCell ref="UKU5:UKV5"/>
    <mergeCell ref="UKW5:UKX5"/>
    <mergeCell ref="UKE5:UKF5"/>
    <mergeCell ref="UKG5:UKH5"/>
    <mergeCell ref="UKI5:UKJ5"/>
    <mergeCell ref="UKK5:UKL5"/>
    <mergeCell ref="UKM5:UKN5"/>
    <mergeCell ref="UJU5:UJV5"/>
    <mergeCell ref="UJW5:UJX5"/>
    <mergeCell ref="UJY5:UJZ5"/>
    <mergeCell ref="UKA5:UKB5"/>
    <mergeCell ref="UKC5:UKD5"/>
    <mergeCell ref="UJK5:UJL5"/>
    <mergeCell ref="UJM5:UJN5"/>
    <mergeCell ref="UJO5:UJP5"/>
    <mergeCell ref="UJQ5:UJR5"/>
    <mergeCell ref="UJS5:UJT5"/>
    <mergeCell ref="UMC5:UMD5"/>
    <mergeCell ref="UME5:UMF5"/>
    <mergeCell ref="UMG5:UMH5"/>
    <mergeCell ref="UMI5:UMJ5"/>
    <mergeCell ref="UMK5:UML5"/>
    <mergeCell ref="ULS5:ULT5"/>
    <mergeCell ref="ULU5:ULV5"/>
    <mergeCell ref="ULW5:ULX5"/>
    <mergeCell ref="ULY5:ULZ5"/>
    <mergeCell ref="UMA5:UMB5"/>
    <mergeCell ref="ULI5:ULJ5"/>
    <mergeCell ref="ULK5:ULL5"/>
    <mergeCell ref="ULM5:ULN5"/>
    <mergeCell ref="ULO5:ULP5"/>
    <mergeCell ref="ULQ5:ULR5"/>
    <mergeCell ref="UKY5:UKZ5"/>
    <mergeCell ref="ULA5:ULB5"/>
    <mergeCell ref="ULC5:ULD5"/>
    <mergeCell ref="ULE5:ULF5"/>
    <mergeCell ref="ULG5:ULH5"/>
    <mergeCell ref="UNQ5:UNR5"/>
    <mergeCell ref="UNS5:UNT5"/>
    <mergeCell ref="UNU5:UNV5"/>
    <mergeCell ref="UNW5:UNX5"/>
    <mergeCell ref="UNY5:UNZ5"/>
    <mergeCell ref="UNG5:UNH5"/>
    <mergeCell ref="UNI5:UNJ5"/>
    <mergeCell ref="UNK5:UNL5"/>
    <mergeCell ref="UNM5:UNN5"/>
    <mergeCell ref="UNO5:UNP5"/>
    <mergeCell ref="UMW5:UMX5"/>
    <mergeCell ref="UMY5:UMZ5"/>
    <mergeCell ref="UNA5:UNB5"/>
    <mergeCell ref="UNC5:UND5"/>
    <mergeCell ref="UNE5:UNF5"/>
    <mergeCell ref="UMM5:UMN5"/>
    <mergeCell ref="UMO5:UMP5"/>
    <mergeCell ref="UMQ5:UMR5"/>
    <mergeCell ref="UMS5:UMT5"/>
    <mergeCell ref="UMU5:UMV5"/>
    <mergeCell ref="UPE5:UPF5"/>
    <mergeCell ref="UPG5:UPH5"/>
    <mergeCell ref="UPI5:UPJ5"/>
    <mergeCell ref="UPK5:UPL5"/>
    <mergeCell ref="UPM5:UPN5"/>
    <mergeCell ref="UOU5:UOV5"/>
    <mergeCell ref="UOW5:UOX5"/>
    <mergeCell ref="UOY5:UOZ5"/>
    <mergeCell ref="UPA5:UPB5"/>
    <mergeCell ref="UPC5:UPD5"/>
    <mergeCell ref="UOK5:UOL5"/>
    <mergeCell ref="UOM5:UON5"/>
    <mergeCell ref="UOO5:UOP5"/>
    <mergeCell ref="UOQ5:UOR5"/>
    <mergeCell ref="UOS5:UOT5"/>
    <mergeCell ref="UOA5:UOB5"/>
    <mergeCell ref="UOC5:UOD5"/>
    <mergeCell ref="UOE5:UOF5"/>
    <mergeCell ref="UOG5:UOH5"/>
    <mergeCell ref="UOI5:UOJ5"/>
    <mergeCell ref="UQS5:UQT5"/>
    <mergeCell ref="UQU5:UQV5"/>
    <mergeCell ref="UQW5:UQX5"/>
    <mergeCell ref="UQY5:UQZ5"/>
    <mergeCell ref="URA5:URB5"/>
    <mergeCell ref="UQI5:UQJ5"/>
    <mergeCell ref="UQK5:UQL5"/>
    <mergeCell ref="UQM5:UQN5"/>
    <mergeCell ref="UQO5:UQP5"/>
    <mergeCell ref="UQQ5:UQR5"/>
    <mergeCell ref="UPY5:UPZ5"/>
    <mergeCell ref="UQA5:UQB5"/>
    <mergeCell ref="UQC5:UQD5"/>
    <mergeCell ref="UQE5:UQF5"/>
    <mergeCell ref="UQG5:UQH5"/>
    <mergeCell ref="UPO5:UPP5"/>
    <mergeCell ref="UPQ5:UPR5"/>
    <mergeCell ref="UPS5:UPT5"/>
    <mergeCell ref="UPU5:UPV5"/>
    <mergeCell ref="UPW5:UPX5"/>
    <mergeCell ref="USG5:USH5"/>
    <mergeCell ref="USI5:USJ5"/>
    <mergeCell ref="USK5:USL5"/>
    <mergeCell ref="USM5:USN5"/>
    <mergeCell ref="USO5:USP5"/>
    <mergeCell ref="URW5:URX5"/>
    <mergeCell ref="URY5:URZ5"/>
    <mergeCell ref="USA5:USB5"/>
    <mergeCell ref="USC5:USD5"/>
    <mergeCell ref="USE5:USF5"/>
    <mergeCell ref="URM5:URN5"/>
    <mergeCell ref="URO5:URP5"/>
    <mergeCell ref="URQ5:URR5"/>
    <mergeCell ref="URS5:URT5"/>
    <mergeCell ref="URU5:URV5"/>
    <mergeCell ref="URC5:URD5"/>
    <mergeCell ref="URE5:URF5"/>
    <mergeCell ref="URG5:URH5"/>
    <mergeCell ref="URI5:URJ5"/>
    <mergeCell ref="URK5:URL5"/>
    <mergeCell ref="UTU5:UTV5"/>
    <mergeCell ref="UTW5:UTX5"/>
    <mergeCell ref="UTY5:UTZ5"/>
    <mergeCell ref="UUA5:UUB5"/>
    <mergeCell ref="UUC5:UUD5"/>
    <mergeCell ref="UTK5:UTL5"/>
    <mergeCell ref="UTM5:UTN5"/>
    <mergeCell ref="UTO5:UTP5"/>
    <mergeCell ref="UTQ5:UTR5"/>
    <mergeCell ref="UTS5:UTT5"/>
    <mergeCell ref="UTA5:UTB5"/>
    <mergeCell ref="UTC5:UTD5"/>
    <mergeCell ref="UTE5:UTF5"/>
    <mergeCell ref="UTG5:UTH5"/>
    <mergeCell ref="UTI5:UTJ5"/>
    <mergeCell ref="USQ5:USR5"/>
    <mergeCell ref="USS5:UST5"/>
    <mergeCell ref="USU5:USV5"/>
    <mergeCell ref="USW5:USX5"/>
    <mergeCell ref="USY5:USZ5"/>
    <mergeCell ref="UVI5:UVJ5"/>
    <mergeCell ref="UVK5:UVL5"/>
    <mergeCell ref="UVM5:UVN5"/>
    <mergeCell ref="UVO5:UVP5"/>
    <mergeCell ref="UVQ5:UVR5"/>
    <mergeCell ref="UUY5:UUZ5"/>
    <mergeCell ref="UVA5:UVB5"/>
    <mergeCell ref="UVC5:UVD5"/>
    <mergeCell ref="UVE5:UVF5"/>
    <mergeCell ref="UVG5:UVH5"/>
    <mergeCell ref="UUO5:UUP5"/>
    <mergeCell ref="UUQ5:UUR5"/>
    <mergeCell ref="UUS5:UUT5"/>
    <mergeCell ref="UUU5:UUV5"/>
    <mergeCell ref="UUW5:UUX5"/>
    <mergeCell ref="UUE5:UUF5"/>
    <mergeCell ref="UUG5:UUH5"/>
    <mergeCell ref="UUI5:UUJ5"/>
    <mergeCell ref="UUK5:UUL5"/>
    <mergeCell ref="UUM5:UUN5"/>
    <mergeCell ref="UWW5:UWX5"/>
    <mergeCell ref="UWY5:UWZ5"/>
    <mergeCell ref="UXA5:UXB5"/>
    <mergeCell ref="UXC5:UXD5"/>
    <mergeCell ref="UXE5:UXF5"/>
    <mergeCell ref="UWM5:UWN5"/>
    <mergeCell ref="UWO5:UWP5"/>
    <mergeCell ref="UWQ5:UWR5"/>
    <mergeCell ref="UWS5:UWT5"/>
    <mergeCell ref="UWU5:UWV5"/>
    <mergeCell ref="UWC5:UWD5"/>
    <mergeCell ref="UWE5:UWF5"/>
    <mergeCell ref="UWG5:UWH5"/>
    <mergeCell ref="UWI5:UWJ5"/>
    <mergeCell ref="UWK5:UWL5"/>
    <mergeCell ref="UVS5:UVT5"/>
    <mergeCell ref="UVU5:UVV5"/>
    <mergeCell ref="UVW5:UVX5"/>
    <mergeCell ref="UVY5:UVZ5"/>
    <mergeCell ref="UWA5:UWB5"/>
    <mergeCell ref="UYK5:UYL5"/>
    <mergeCell ref="UYM5:UYN5"/>
    <mergeCell ref="UYO5:UYP5"/>
    <mergeCell ref="UYQ5:UYR5"/>
    <mergeCell ref="UYS5:UYT5"/>
    <mergeCell ref="UYA5:UYB5"/>
    <mergeCell ref="UYC5:UYD5"/>
    <mergeCell ref="UYE5:UYF5"/>
    <mergeCell ref="UYG5:UYH5"/>
    <mergeCell ref="UYI5:UYJ5"/>
    <mergeCell ref="UXQ5:UXR5"/>
    <mergeCell ref="UXS5:UXT5"/>
    <mergeCell ref="UXU5:UXV5"/>
    <mergeCell ref="UXW5:UXX5"/>
    <mergeCell ref="UXY5:UXZ5"/>
    <mergeCell ref="UXG5:UXH5"/>
    <mergeCell ref="UXI5:UXJ5"/>
    <mergeCell ref="UXK5:UXL5"/>
    <mergeCell ref="UXM5:UXN5"/>
    <mergeCell ref="UXO5:UXP5"/>
    <mergeCell ref="UZY5:UZZ5"/>
    <mergeCell ref="VAA5:VAB5"/>
    <mergeCell ref="VAC5:VAD5"/>
    <mergeCell ref="VAE5:VAF5"/>
    <mergeCell ref="VAG5:VAH5"/>
    <mergeCell ref="UZO5:UZP5"/>
    <mergeCell ref="UZQ5:UZR5"/>
    <mergeCell ref="UZS5:UZT5"/>
    <mergeCell ref="UZU5:UZV5"/>
    <mergeCell ref="UZW5:UZX5"/>
    <mergeCell ref="UZE5:UZF5"/>
    <mergeCell ref="UZG5:UZH5"/>
    <mergeCell ref="UZI5:UZJ5"/>
    <mergeCell ref="UZK5:UZL5"/>
    <mergeCell ref="UZM5:UZN5"/>
    <mergeCell ref="UYU5:UYV5"/>
    <mergeCell ref="UYW5:UYX5"/>
    <mergeCell ref="UYY5:UYZ5"/>
    <mergeCell ref="UZA5:UZB5"/>
    <mergeCell ref="UZC5:UZD5"/>
    <mergeCell ref="VBM5:VBN5"/>
    <mergeCell ref="VBO5:VBP5"/>
    <mergeCell ref="VBQ5:VBR5"/>
    <mergeCell ref="VBS5:VBT5"/>
    <mergeCell ref="VBU5:VBV5"/>
    <mergeCell ref="VBC5:VBD5"/>
    <mergeCell ref="VBE5:VBF5"/>
    <mergeCell ref="VBG5:VBH5"/>
    <mergeCell ref="VBI5:VBJ5"/>
    <mergeCell ref="VBK5:VBL5"/>
    <mergeCell ref="VAS5:VAT5"/>
    <mergeCell ref="VAU5:VAV5"/>
    <mergeCell ref="VAW5:VAX5"/>
    <mergeCell ref="VAY5:VAZ5"/>
    <mergeCell ref="VBA5:VBB5"/>
    <mergeCell ref="VAI5:VAJ5"/>
    <mergeCell ref="VAK5:VAL5"/>
    <mergeCell ref="VAM5:VAN5"/>
    <mergeCell ref="VAO5:VAP5"/>
    <mergeCell ref="VAQ5:VAR5"/>
    <mergeCell ref="VDA5:VDB5"/>
    <mergeCell ref="VDC5:VDD5"/>
    <mergeCell ref="VDE5:VDF5"/>
    <mergeCell ref="VDG5:VDH5"/>
    <mergeCell ref="VDI5:VDJ5"/>
    <mergeCell ref="VCQ5:VCR5"/>
    <mergeCell ref="VCS5:VCT5"/>
    <mergeCell ref="VCU5:VCV5"/>
    <mergeCell ref="VCW5:VCX5"/>
    <mergeCell ref="VCY5:VCZ5"/>
    <mergeCell ref="VCG5:VCH5"/>
    <mergeCell ref="VCI5:VCJ5"/>
    <mergeCell ref="VCK5:VCL5"/>
    <mergeCell ref="VCM5:VCN5"/>
    <mergeCell ref="VCO5:VCP5"/>
    <mergeCell ref="VBW5:VBX5"/>
    <mergeCell ref="VBY5:VBZ5"/>
    <mergeCell ref="VCA5:VCB5"/>
    <mergeCell ref="VCC5:VCD5"/>
    <mergeCell ref="VCE5:VCF5"/>
    <mergeCell ref="VEO5:VEP5"/>
    <mergeCell ref="VEQ5:VER5"/>
    <mergeCell ref="VES5:VET5"/>
    <mergeCell ref="VEU5:VEV5"/>
    <mergeCell ref="VEW5:VEX5"/>
    <mergeCell ref="VEE5:VEF5"/>
    <mergeCell ref="VEG5:VEH5"/>
    <mergeCell ref="VEI5:VEJ5"/>
    <mergeCell ref="VEK5:VEL5"/>
    <mergeCell ref="VEM5:VEN5"/>
    <mergeCell ref="VDU5:VDV5"/>
    <mergeCell ref="VDW5:VDX5"/>
    <mergeCell ref="VDY5:VDZ5"/>
    <mergeCell ref="VEA5:VEB5"/>
    <mergeCell ref="VEC5:VED5"/>
    <mergeCell ref="VDK5:VDL5"/>
    <mergeCell ref="VDM5:VDN5"/>
    <mergeCell ref="VDO5:VDP5"/>
    <mergeCell ref="VDQ5:VDR5"/>
    <mergeCell ref="VDS5:VDT5"/>
    <mergeCell ref="VGC5:VGD5"/>
    <mergeCell ref="VGE5:VGF5"/>
    <mergeCell ref="VGG5:VGH5"/>
    <mergeCell ref="VGI5:VGJ5"/>
    <mergeCell ref="VGK5:VGL5"/>
    <mergeCell ref="VFS5:VFT5"/>
    <mergeCell ref="VFU5:VFV5"/>
    <mergeCell ref="VFW5:VFX5"/>
    <mergeCell ref="VFY5:VFZ5"/>
    <mergeCell ref="VGA5:VGB5"/>
    <mergeCell ref="VFI5:VFJ5"/>
    <mergeCell ref="VFK5:VFL5"/>
    <mergeCell ref="VFM5:VFN5"/>
    <mergeCell ref="VFO5:VFP5"/>
    <mergeCell ref="VFQ5:VFR5"/>
    <mergeCell ref="VEY5:VEZ5"/>
    <mergeCell ref="VFA5:VFB5"/>
    <mergeCell ref="VFC5:VFD5"/>
    <mergeCell ref="VFE5:VFF5"/>
    <mergeCell ref="VFG5:VFH5"/>
    <mergeCell ref="VHQ5:VHR5"/>
    <mergeCell ref="VHS5:VHT5"/>
    <mergeCell ref="VHU5:VHV5"/>
    <mergeCell ref="VHW5:VHX5"/>
    <mergeCell ref="VHY5:VHZ5"/>
    <mergeCell ref="VHG5:VHH5"/>
    <mergeCell ref="VHI5:VHJ5"/>
    <mergeCell ref="VHK5:VHL5"/>
    <mergeCell ref="VHM5:VHN5"/>
    <mergeCell ref="VHO5:VHP5"/>
    <mergeCell ref="VGW5:VGX5"/>
    <mergeCell ref="VGY5:VGZ5"/>
    <mergeCell ref="VHA5:VHB5"/>
    <mergeCell ref="VHC5:VHD5"/>
    <mergeCell ref="VHE5:VHF5"/>
    <mergeCell ref="VGM5:VGN5"/>
    <mergeCell ref="VGO5:VGP5"/>
    <mergeCell ref="VGQ5:VGR5"/>
    <mergeCell ref="VGS5:VGT5"/>
    <mergeCell ref="VGU5:VGV5"/>
    <mergeCell ref="VJE5:VJF5"/>
    <mergeCell ref="VJG5:VJH5"/>
    <mergeCell ref="VJI5:VJJ5"/>
    <mergeCell ref="VJK5:VJL5"/>
    <mergeCell ref="VJM5:VJN5"/>
    <mergeCell ref="VIU5:VIV5"/>
    <mergeCell ref="VIW5:VIX5"/>
    <mergeCell ref="VIY5:VIZ5"/>
    <mergeCell ref="VJA5:VJB5"/>
    <mergeCell ref="VJC5:VJD5"/>
    <mergeCell ref="VIK5:VIL5"/>
    <mergeCell ref="VIM5:VIN5"/>
    <mergeCell ref="VIO5:VIP5"/>
    <mergeCell ref="VIQ5:VIR5"/>
    <mergeCell ref="VIS5:VIT5"/>
    <mergeCell ref="VIA5:VIB5"/>
    <mergeCell ref="VIC5:VID5"/>
    <mergeCell ref="VIE5:VIF5"/>
    <mergeCell ref="VIG5:VIH5"/>
    <mergeCell ref="VII5:VIJ5"/>
    <mergeCell ref="VKS5:VKT5"/>
    <mergeCell ref="VKU5:VKV5"/>
    <mergeCell ref="VKW5:VKX5"/>
    <mergeCell ref="VKY5:VKZ5"/>
    <mergeCell ref="VLA5:VLB5"/>
    <mergeCell ref="VKI5:VKJ5"/>
    <mergeCell ref="VKK5:VKL5"/>
    <mergeCell ref="VKM5:VKN5"/>
    <mergeCell ref="VKO5:VKP5"/>
    <mergeCell ref="VKQ5:VKR5"/>
    <mergeCell ref="VJY5:VJZ5"/>
    <mergeCell ref="VKA5:VKB5"/>
    <mergeCell ref="VKC5:VKD5"/>
    <mergeCell ref="VKE5:VKF5"/>
    <mergeCell ref="VKG5:VKH5"/>
    <mergeCell ref="VJO5:VJP5"/>
    <mergeCell ref="VJQ5:VJR5"/>
    <mergeCell ref="VJS5:VJT5"/>
    <mergeCell ref="VJU5:VJV5"/>
    <mergeCell ref="VJW5:VJX5"/>
    <mergeCell ref="VMG5:VMH5"/>
    <mergeCell ref="VMI5:VMJ5"/>
    <mergeCell ref="VMK5:VML5"/>
    <mergeCell ref="VMM5:VMN5"/>
    <mergeCell ref="VMO5:VMP5"/>
    <mergeCell ref="VLW5:VLX5"/>
    <mergeCell ref="VLY5:VLZ5"/>
    <mergeCell ref="VMA5:VMB5"/>
    <mergeCell ref="VMC5:VMD5"/>
    <mergeCell ref="VME5:VMF5"/>
    <mergeCell ref="VLM5:VLN5"/>
    <mergeCell ref="VLO5:VLP5"/>
    <mergeCell ref="VLQ5:VLR5"/>
    <mergeCell ref="VLS5:VLT5"/>
    <mergeCell ref="VLU5:VLV5"/>
    <mergeCell ref="VLC5:VLD5"/>
    <mergeCell ref="VLE5:VLF5"/>
    <mergeCell ref="VLG5:VLH5"/>
    <mergeCell ref="VLI5:VLJ5"/>
    <mergeCell ref="VLK5:VLL5"/>
    <mergeCell ref="VNU5:VNV5"/>
    <mergeCell ref="VNW5:VNX5"/>
    <mergeCell ref="VNY5:VNZ5"/>
    <mergeCell ref="VOA5:VOB5"/>
    <mergeCell ref="VOC5:VOD5"/>
    <mergeCell ref="VNK5:VNL5"/>
    <mergeCell ref="VNM5:VNN5"/>
    <mergeCell ref="VNO5:VNP5"/>
    <mergeCell ref="VNQ5:VNR5"/>
    <mergeCell ref="VNS5:VNT5"/>
    <mergeCell ref="VNA5:VNB5"/>
    <mergeCell ref="VNC5:VND5"/>
    <mergeCell ref="VNE5:VNF5"/>
    <mergeCell ref="VNG5:VNH5"/>
    <mergeCell ref="VNI5:VNJ5"/>
    <mergeCell ref="VMQ5:VMR5"/>
    <mergeCell ref="VMS5:VMT5"/>
    <mergeCell ref="VMU5:VMV5"/>
    <mergeCell ref="VMW5:VMX5"/>
    <mergeCell ref="VMY5:VMZ5"/>
    <mergeCell ref="VPI5:VPJ5"/>
    <mergeCell ref="VPK5:VPL5"/>
    <mergeCell ref="VPM5:VPN5"/>
    <mergeCell ref="VPO5:VPP5"/>
    <mergeCell ref="VPQ5:VPR5"/>
    <mergeCell ref="VOY5:VOZ5"/>
    <mergeCell ref="VPA5:VPB5"/>
    <mergeCell ref="VPC5:VPD5"/>
    <mergeCell ref="VPE5:VPF5"/>
    <mergeCell ref="VPG5:VPH5"/>
    <mergeCell ref="VOO5:VOP5"/>
    <mergeCell ref="VOQ5:VOR5"/>
    <mergeCell ref="VOS5:VOT5"/>
    <mergeCell ref="VOU5:VOV5"/>
    <mergeCell ref="VOW5:VOX5"/>
    <mergeCell ref="VOE5:VOF5"/>
    <mergeCell ref="VOG5:VOH5"/>
    <mergeCell ref="VOI5:VOJ5"/>
    <mergeCell ref="VOK5:VOL5"/>
    <mergeCell ref="VOM5:VON5"/>
    <mergeCell ref="VQW5:VQX5"/>
    <mergeCell ref="VQY5:VQZ5"/>
    <mergeCell ref="VRA5:VRB5"/>
    <mergeCell ref="VRC5:VRD5"/>
    <mergeCell ref="VRE5:VRF5"/>
    <mergeCell ref="VQM5:VQN5"/>
    <mergeCell ref="VQO5:VQP5"/>
    <mergeCell ref="VQQ5:VQR5"/>
    <mergeCell ref="VQS5:VQT5"/>
    <mergeCell ref="VQU5:VQV5"/>
    <mergeCell ref="VQC5:VQD5"/>
    <mergeCell ref="VQE5:VQF5"/>
    <mergeCell ref="VQG5:VQH5"/>
    <mergeCell ref="VQI5:VQJ5"/>
    <mergeCell ref="VQK5:VQL5"/>
    <mergeCell ref="VPS5:VPT5"/>
    <mergeCell ref="VPU5:VPV5"/>
    <mergeCell ref="VPW5:VPX5"/>
    <mergeCell ref="VPY5:VPZ5"/>
    <mergeCell ref="VQA5:VQB5"/>
    <mergeCell ref="VSK5:VSL5"/>
    <mergeCell ref="VSM5:VSN5"/>
    <mergeCell ref="VSO5:VSP5"/>
    <mergeCell ref="VSQ5:VSR5"/>
    <mergeCell ref="VSS5:VST5"/>
    <mergeCell ref="VSA5:VSB5"/>
    <mergeCell ref="VSC5:VSD5"/>
    <mergeCell ref="VSE5:VSF5"/>
    <mergeCell ref="VSG5:VSH5"/>
    <mergeCell ref="VSI5:VSJ5"/>
    <mergeCell ref="VRQ5:VRR5"/>
    <mergeCell ref="VRS5:VRT5"/>
    <mergeCell ref="VRU5:VRV5"/>
    <mergeCell ref="VRW5:VRX5"/>
    <mergeCell ref="VRY5:VRZ5"/>
    <mergeCell ref="VRG5:VRH5"/>
    <mergeCell ref="VRI5:VRJ5"/>
    <mergeCell ref="VRK5:VRL5"/>
    <mergeCell ref="VRM5:VRN5"/>
    <mergeCell ref="VRO5:VRP5"/>
    <mergeCell ref="VTY5:VTZ5"/>
    <mergeCell ref="VUA5:VUB5"/>
    <mergeCell ref="VUC5:VUD5"/>
    <mergeCell ref="VUE5:VUF5"/>
    <mergeCell ref="VUG5:VUH5"/>
    <mergeCell ref="VTO5:VTP5"/>
    <mergeCell ref="VTQ5:VTR5"/>
    <mergeCell ref="VTS5:VTT5"/>
    <mergeCell ref="VTU5:VTV5"/>
    <mergeCell ref="VTW5:VTX5"/>
    <mergeCell ref="VTE5:VTF5"/>
    <mergeCell ref="VTG5:VTH5"/>
    <mergeCell ref="VTI5:VTJ5"/>
    <mergeCell ref="VTK5:VTL5"/>
    <mergeCell ref="VTM5:VTN5"/>
    <mergeCell ref="VSU5:VSV5"/>
    <mergeCell ref="VSW5:VSX5"/>
    <mergeCell ref="VSY5:VSZ5"/>
    <mergeCell ref="VTA5:VTB5"/>
    <mergeCell ref="VTC5:VTD5"/>
    <mergeCell ref="VVM5:VVN5"/>
    <mergeCell ref="VVO5:VVP5"/>
    <mergeCell ref="VVQ5:VVR5"/>
    <mergeCell ref="VVS5:VVT5"/>
    <mergeCell ref="VVU5:VVV5"/>
    <mergeCell ref="VVC5:VVD5"/>
    <mergeCell ref="VVE5:VVF5"/>
    <mergeCell ref="VVG5:VVH5"/>
    <mergeCell ref="VVI5:VVJ5"/>
    <mergeCell ref="VVK5:VVL5"/>
    <mergeCell ref="VUS5:VUT5"/>
    <mergeCell ref="VUU5:VUV5"/>
    <mergeCell ref="VUW5:VUX5"/>
    <mergeCell ref="VUY5:VUZ5"/>
    <mergeCell ref="VVA5:VVB5"/>
    <mergeCell ref="VUI5:VUJ5"/>
    <mergeCell ref="VUK5:VUL5"/>
    <mergeCell ref="VUM5:VUN5"/>
    <mergeCell ref="VUO5:VUP5"/>
    <mergeCell ref="VUQ5:VUR5"/>
    <mergeCell ref="VXA5:VXB5"/>
    <mergeCell ref="VXC5:VXD5"/>
    <mergeCell ref="VXE5:VXF5"/>
    <mergeCell ref="VXG5:VXH5"/>
    <mergeCell ref="VXI5:VXJ5"/>
    <mergeCell ref="VWQ5:VWR5"/>
    <mergeCell ref="VWS5:VWT5"/>
    <mergeCell ref="VWU5:VWV5"/>
    <mergeCell ref="VWW5:VWX5"/>
    <mergeCell ref="VWY5:VWZ5"/>
    <mergeCell ref="VWG5:VWH5"/>
    <mergeCell ref="VWI5:VWJ5"/>
    <mergeCell ref="VWK5:VWL5"/>
    <mergeCell ref="VWM5:VWN5"/>
    <mergeCell ref="VWO5:VWP5"/>
    <mergeCell ref="VVW5:VVX5"/>
    <mergeCell ref="VVY5:VVZ5"/>
    <mergeCell ref="VWA5:VWB5"/>
    <mergeCell ref="VWC5:VWD5"/>
    <mergeCell ref="VWE5:VWF5"/>
    <mergeCell ref="VYO5:VYP5"/>
    <mergeCell ref="VYQ5:VYR5"/>
    <mergeCell ref="VYS5:VYT5"/>
    <mergeCell ref="VYU5:VYV5"/>
    <mergeCell ref="VYW5:VYX5"/>
    <mergeCell ref="VYE5:VYF5"/>
    <mergeCell ref="VYG5:VYH5"/>
    <mergeCell ref="VYI5:VYJ5"/>
    <mergeCell ref="VYK5:VYL5"/>
    <mergeCell ref="VYM5:VYN5"/>
    <mergeCell ref="VXU5:VXV5"/>
    <mergeCell ref="VXW5:VXX5"/>
    <mergeCell ref="VXY5:VXZ5"/>
    <mergeCell ref="VYA5:VYB5"/>
    <mergeCell ref="VYC5:VYD5"/>
    <mergeCell ref="VXK5:VXL5"/>
    <mergeCell ref="VXM5:VXN5"/>
    <mergeCell ref="VXO5:VXP5"/>
    <mergeCell ref="VXQ5:VXR5"/>
    <mergeCell ref="VXS5:VXT5"/>
    <mergeCell ref="WAC5:WAD5"/>
    <mergeCell ref="WAE5:WAF5"/>
    <mergeCell ref="WAG5:WAH5"/>
    <mergeCell ref="WAI5:WAJ5"/>
    <mergeCell ref="WAK5:WAL5"/>
    <mergeCell ref="VZS5:VZT5"/>
    <mergeCell ref="VZU5:VZV5"/>
    <mergeCell ref="VZW5:VZX5"/>
    <mergeCell ref="VZY5:VZZ5"/>
    <mergeCell ref="WAA5:WAB5"/>
    <mergeCell ref="VZI5:VZJ5"/>
    <mergeCell ref="VZK5:VZL5"/>
    <mergeCell ref="VZM5:VZN5"/>
    <mergeCell ref="VZO5:VZP5"/>
    <mergeCell ref="VZQ5:VZR5"/>
    <mergeCell ref="VYY5:VYZ5"/>
    <mergeCell ref="VZA5:VZB5"/>
    <mergeCell ref="VZC5:VZD5"/>
    <mergeCell ref="VZE5:VZF5"/>
    <mergeCell ref="VZG5:VZH5"/>
    <mergeCell ref="WBQ5:WBR5"/>
    <mergeCell ref="WBS5:WBT5"/>
    <mergeCell ref="WBU5:WBV5"/>
    <mergeCell ref="WBW5:WBX5"/>
    <mergeCell ref="WBY5:WBZ5"/>
    <mergeCell ref="WBG5:WBH5"/>
    <mergeCell ref="WBI5:WBJ5"/>
    <mergeCell ref="WBK5:WBL5"/>
    <mergeCell ref="WBM5:WBN5"/>
    <mergeCell ref="WBO5:WBP5"/>
    <mergeCell ref="WAW5:WAX5"/>
    <mergeCell ref="WAY5:WAZ5"/>
    <mergeCell ref="WBA5:WBB5"/>
    <mergeCell ref="WBC5:WBD5"/>
    <mergeCell ref="WBE5:WBF5"/>
    <mergeCell ref="WAM5:WAN5"/>
    <mergeCell ref="WAO5:WAP5"/>
    <mergeCell ref="WAQ5:WAR5"/>
    <mergeCell ref="WAS5:WAT5"/>
    <mergeCell ref="WAU5:WAV5"/>
    <mergeCell ref="WDE5:WDF5"/>
    <mergeCell ref="WDG5:WDH5"/>
    <mergeCell ref="WDI5:WDJ5"/>
    <mergeCell ref="WDK5:WDL5"/>
    <mergeCell ref="WDM5:WDN5"/>
    <mergeCell ref="WCU5:WCV5"/>
    <mergeCell ref="WCW5:WCX5"/>
    <mergeCell ref="WCY5:WCZ5"/>
    <mergeCell ref="WDA5:WDB5"/>
    <mergeCell ref="WDC5:WDD5"/>
    <mergeCell ref="WCK5:WCL5"/>
    <mergeCell ref="WCM5:WCN5"/>
    <mergeCell ref="WCO5:WCP5"/>
    <mergeCell ref="WCQ5:WCR5"/>
    <mergeCell ref="WCS5:WCT5"/>
    <mergeCell ref="WCA5:WCB5"/>
    <mergeCell ref="WCC5:WCD5"/>
    <mergeCell ref="WCE5:WCF5"/>
    <mergeCell ref="WCG5:WCH5"/>
    <mergeCell ref="WCI5:WCJ5"/>
    <mergeCell ref="WES5:WET5"/>
    <mergeCell ref="WEU5:WEV5"/>
    <mergeCell ref="WEW5:WEX5"/>
    <mergeCell ref="WEY5:WEZ5"/>
    <mergeCell ref="WFA5:WFB5"/>
    <mergeCell ref="WEI5:WEJ5"/>
    <mergeCell ref="WEK5:WEL5"/>
    <mergeCell ref="WEM5:WEN5"/>
    <mergeCell ref="WEO5:WEP5"/>
    <mergeCell ref="WEQ5:WER5"/>
    <mergeCell ref="WDY5:WDZ5"/>
    <mergeCell ref="WEA5:WEB5"/>
    <mergeCell ref="WEC5:WED5"/>
    <mergeCell ref="WEE5:WEF5"/>
    <mergeCell ref="WEG5:WEH5"/>
    <mergeCell ref="WDO5:WDP5"/>
    <mergeCell ref="WDQ5:WDR5"/>
    <mergeCell ref="WDS5:WDT5"/>
    <mergeCell ref="WDU5:WDV5"/>
    <mergeCell ref="WDW5:WDX5"/>
    <mergeCell ref="WGG5:WGH5"/>
    <mergeCell ref="WGI5:WGJ5"/>
    <mergeCell ref="WGK5:WGL5"/>
    <mergeCell ref="WGM5:WGN5"/>
    <mergeCell ref="WGO5:WGP5"/>
    <mergeCell ref="WFW5:WFX5"/>
    <mergeCell ref="WFY5:WFZ5"/>
    <mergeCell ref="WGA5:WGB5"/>
    <mergeCell ref="WGC5:WGD5"/>
    <mergeCell ref="WGE5:WGF5"/>
    <mergeCell ref="WFM5:WFN5"/>
    <mergeCell ref="WFO5:WFP5"/>
    <mergeCell ref="WFQ5:WFR5"/>
    <mergeCell ref="WFS5:WFT5"/>
    <mergeCell ref="WFU5:WFV5"/>
    <mergeCell ref="WFC5:WFD5"/>
    <mergeCell ref="WFE5:WFF5"/>
    <mergeCell ref="WFG5:WFH5"/>
    <mergeCell ref="WFI5:WFJ5"/>
    <mergeCell ref="WFK5:WFL5"/>
    <mergeCell ref="WHU5:WHV5"/>
    <mergeCell ref="WHW5:WHX5"/>
    <mergeCell ref="WHY5:WHZ5"/>
    <mergeCell ref="WIA5:WIB5"/>
    <mergeCell ref="WIC5:WID5"/>
    <mergeCell ref="WHK5:WHL5"/>
    <mergeCell ref="WHM5:WHN5"/>
    <mergeCell ref="WHO5:WHP5"/>
    <mergeCell ref="WHQ5:WHR5"/>
    <mergeCell ref="WHS5:WHT5"/>
    <mergeCell ref="WHA5:WHB5"/>
    <mergeCell ref="WHC5:WHD5"/>
    <mergeCell ref="WHE5:WHF5"/>
    <mergeCell ref="WHG5:WHH5"/>
    <mergeCell ref="WHI5:WHJ5"/>
    <mergeCell ref="WGQ5:WGR5"/>
    <mergeCell ref="WGS5:WGT5"/>
    <mergeCell ref="WGU5:WGV5"/>
    <mergeCell ref="WGW5:WGX5"/>
    <mergeCell ref="WGY5:WGZ5"/>
    <mergeCell ref="WJI5:WJJ5"/>
    <mergeCell ref="WJK5:WJL5"/>
    <mergeCell ref="WJM5:WJN5"/>
    <mergeCell ref="WJO5:WJP5"/>
    <mergeCell ref="WJQ5:WJR5"/>
    <mergeCell ref="WIY5:WIZ5"/>
    <mergeCell ref="WJA5:WJB5"/>
    <mergeCell ref="WJC5:WJD5"/>
    <mergeCell ref="WJE5:WJF5"/>
    <mergeCell ref="WJG5:WJH5"/>
    <mergeCell ref="WIO5:WIP5"/>
    <mergeCell ref="WIQ5:WIR5"/>
    <mergeCell ref="WIS5:WIT5"/>
    <mergeCell ref="WIU5:WIV5"/>
    <mergeCell ref="WIW5:WIX5"/>
    <mergeCell ref="WIE5:WIF5"/>
    <mergeCell ref="WIG5:WIH5"/>
    <mergeCell ref="WII5:WIJ5"/>
    <mergeCell ref="WIK5:WIL5"/>
    <mergeCell ref="WIM5:WIN5"/>
    <mergeCell ref="WKW5:WKX5"/>
    <mergeCell ref="WKY5:WKZ5"/>
    <mergeCell ref="WLA5:WLB5"/>
    <mergeCell ref="WLC5:WLD5"/>
    <mergeCell ref="WLE5:WLF5"/>
    <mergeCell ref="WKM5:WKN5"/>
    <mergeCell ref="WKO5:WKP5"/>
    <mergeCell ref="WKQ5:WKR5"/>
    <mergeCell ref="WKS5:WKT5"/>
    <mergeCell ref="WKU5:WKV5"/>
    <mergeCell ref="WKC5:WKD5"/>
    <mergeCell ref="WKE5:WKF5"/>
    <mergeCell ref="WKG5:WKH5"/>
    <mergeCell ref="WKI5:WKJ5"/>
    <mergeCell ref="WKK5:WKL5"/>
    <mergeCell ref="WJS5:WJT5"/>
    <mergeCell ref="WJU5:WJV5"/>
    <mergeCell ref="WJW5:WJX5"/>
    <mergeCell ref="WJY5:WJZ5"/>
    <mergeCell ref="WKA5:WKB5"/>
    <mergeCell ref="WMK5:WML5"/>
    <mergeCell ref="WMM5:WMN5"/>
    <mergeCell ref="WMO5:WMP5"/>
    <mergeCell ref="WMQ5:WMR5"/>
    <mergeCell ref="WMS5:WMT5"/>
    <mergeCell ref="WMA5:WMB5"/>
    <mergeCell ref="WMC5:WMD5"/>
    <mergeCell ref="WME5:WMF5"/>
    <mergeCell ref="WMG5:WMH5"/>
    <mergeCell ref="WMI5:WMJ5"/>
    <mergeCell ref="WLQ5:WLR5"/>
    <mergeCell ref="WLS5:WLT5"/>
    <mergeCell ref="WLU5:WLV5"/>
    <mergeCell ref="WLW5:WLX5"/>
    <mergeCell ref="WLY5:WLZ5"/>
    <mergeCell ref="WLG5:WLH5"/>
    <mergeCell ref="WLI5:WLJ5"/>
    <mergeCell ref="WLK5:WLL5"/>
    <mergeCell ref="WLM5:WLN5"/>
    <mergeCell ref="WLO5:WLP5"/>
    <mergeCell ref="WNY5:WNZ5"/>
    <mergeCell ref="WOA5:WOB5"/>
    <mergeCell ref="WOC5:WOD5"/>
    <mergeCell ref="WOE5:WOF5"/>
    <mergeCell ref="WOG5:WOH5"/>
    <mergeCell ref="WNO5:WNP5"/>
    <mergeCell ref="WNQ5:WNR5"/>
    <mergeCell ref="WNS5:WNT5"/>
    <mergeCell ref="WNU5:WNV5"/>
    <mergeCell ref="WNW5:WNX5"/>
    <mergeCell ref="WNE5:WNF5"/>
    <mergeCell ref="WNG5:WNH5"/>
    <mergeCell ref="WNI5:WNJ5"/>
    <mergeCell ref="WNK5:WNL5"/>
    <mergeCell ref="WNM5:WNN5"/>
    <mergeCell ref="WMU5:WMV5"/>
    <mergeCell ref="WMW5:WMX5"/>
    <mergeCell ref="WMY5:WMZ5"/>
    <mergeCell ref="WNA5:WNB5"/>
    <mergeCell ref="WNC5:WND5"/>
    <mergeCell ref="WPM5:WPN5"/>
    <mergeCell ref="WPO5:WPP5"/>
    <mergeCell ref="WPQ5:WPR5"/>
    <mergeCell ref="WPS5:WPT5"/>
    <mergeCell ref="WPU5:WPV5"/>
    <mergeCell ref="WPC5:WPD5"/>
    <mergeCell ref="WPE5:WPF5"/>
    <mergeCell ref="WPG5:WPH5"/>
    <mergeCell ref="WPI5:WPJ5"/>
    <mergeCell ref="WPK5:WPL5"/>
    <mergeCell ref="WOS5:WOT5"/>
    <mergeCell ref="WOU5:WOV5"/>
    <mergeCell ref="WOW5:WOX5"/>
    <mergeCell ref="WOY5:WOZ5"/>
    <mergeCell ref="WPA5:WPB5"/>
    <mergeCell ref="WOI5:WOJ5"/>
    <mergeCell ref="WOK5:WOL5"/>
    <mergeCell ref="WOM5:WON5"/>
    <mergeCell ref="WOO5:WOP5"/>
    <mergeCell ref="WOQ5:WOR5"/>
    <mergeCell ref="WRA5:WRB5"/>
    <mergeCell ref="WRC5:WRD5"/>
    <mergeCell ref="WRE5:WRF5"/>
    <mergeCell ref="WRG5:WRH5"/>
    <mergeCell ref="WRI5:WRJ5"/>
    <mergeCell ref="WQQ5:WQR5"/>
    <mergeCell ref="WQS5:WQT5"/>
    <mergeCell ref="WQU5:WQV5"/>
    <mergeCell ref="WQW5:WQX5"/>
    <mergeCell ref="WQY5:WQZ5"/>
    <mergeCell ref="WQG5:WQH5"/>
    <mergeCell ref="WQI5:WQJ5"/>
    <mergeCell ref="WQK5:WQL5"/>
    <mergeCell ref="WQM5:WQN5"/>
    <mergeCell ref="WQO5:WQP5"/>
    <mergeCell ref="WPW5:WPX5"/>
    <mergeCell ref="WPY5:WPZ5"/>
    <mergeCell ref="WQA5:WQB5"/>
    <mergeCell ref="WQC5:WQD5"/>
    <mergeCell ref="WQE5:WQF5"/>
    <mergeCell ref="WSO5:WSP5"/>
    <mergeCell ref="WSQ5:WSR5"/>
    <mergeCell ref="WSS5:WST5"/>
    <mergeCell ref="WSU5:WSV5"/>
    <mergeCell ref="WSW5:WSX5"/>
    <mergeCell ref="WSE5:WSF5"/>
    <mergeCell ref="WSG5:WSH5"/>
    <mergeCell ref="WSI5:WSJ5"/>
    <mergeCell ref="WSK5:WSL5"/>
    <mergeCell ref="WSM5:WSN5"/>
    <mergeCell ref="WRU5:WRV5"/>
    <mergeCell ref="WRW5:WRX5"/>
    <mergeCell ref="WRY5:WRZ5"/>
    <mergeCell ref="WSA5:WSB5"/>
    <mergeCell ref="WSC5:WSD5"/>
    <mergeCell ref="WRK5:WRL5"/>
    <mergeCell ref="WRM5:WRN5"/>
    <mergeCell ref="WRO5:WRP5"/>
    <mergeCell ref="WRQ5:WRR5"/>
    <mergeCell ref="WRS5:WRT5"/>
    <mergeCell ref="WUC5:WUD5"/>
    <mergeCell ref="WUE5:WUF5"/>
    <mergeCell ref="WUG5:WUH5"/>
    <mergeCell ref="WUI5:WUJ5"/>
    <mergeCell ref="WUK5:WUL5"/>
    <mergeCell ref="WTS5:WTT5"/>
    <mergeCell ref="WTU5:WTV5"/>
    <mergeCell ref="WTW5:WTX5"/>
    <mergeCell ref="WTY5:WTZ5"/>
    <mergeCell ref="WUA5:WUB5"/>
    <mergeCell ref="WTI5:WTJ5"/>
    <mergeCell ref="WTK5:WTL5"/>
    <mergeCell ref="WTM5:WTN5"/>
    <mergeCell ref="WTO5:WTP5"/>
    <mergeCell ref="WTQ5:WTR5"/>
    <mergeCell ref="WSY5:WSZ5"/>
    <mergeCell ref="WTA5:WTB5"/>
    <mergeCell ref="WTC5:WTD5"/>
    <mergeCell ref="WTE5:WTF5"/>
    <mergeCell ref="WTG5:WTH5"/>
    <mergeCell ref="WVQ5:WVR5"/>
    <mergeCell ref="WVS5:WVT5"/>
    <mergeCell ref="WVU5:WVV5"/>
    <mergeCell ref="WVW5:WVX5"/>
    <mergeCell ref="WVY5:WVZ5"/>
    <mergeCell ref="WVG5:WVH5"/>
    <mergeCell ref="WVI5:WVJ5"/>
    <mergeCell ref="WVK5:WVL5"/>
    <mergeCell ref="WVM5:WVN5"/>
    <mergeCell ref="WVO5:WVP5"/>
    <mergeCell ref="WUW5:WUX5"/>
    <mergeCell ref="WUY5:WUZ5"/>
    <mergeCell ref="WVA5:WVB5"/>
    <mergeCell ref="WVC5:WVD5"/>
    <mergeCell ref="WVE5:WVF5"/>
    <mergeCell ref="WUM5:WUN5"/>
    <mergeCell ref="WUO5:WUP5"/>
    <mergeCell ref="WUQ5:WUR5"/>
    <mergeCell ref="WUS5:WUT5"/>
    <mergeCell ref="WUU5:WUV5"/>
    <mergeCell ref="WXE5:WXF5"/>
    <mergeCell ref="WXG5:WXH5"/>
    <mergeCell ref="WXI5:WXJ5"/>
    <mergeCell ref="WXK5:WXL5"/>
    <mergeCell ref="WXM5:WXN5"/>
    <mergeCell ref="WWU5:WWV5"/>
    <mergeCell ref="WWW5:WWX5"/>
    <mergeCell ref="WWY5:WWZ5"/>
    <mergeCell ref="WXA5:WXB5"/>
    <mergeCell ref="WXC5:WXD5"/>
    <mergeCell ref="WWK5:WWL5"/>
    <mergeCell ref="WWM5:WWN5"/>
    <mergeCell ref="WWO5:WWP5"/>
    <mergeCell ref="WWQ5:WWR5"/>
    <mergeCell ref="WWS5:WWT5"/>
    <mergeCell ref="WWA5:WWB5"/>
    <mergeCell ref="WWC5:WWD5"/>
    <mergeCell ref="WWE5:WWF5"/>
    <mergeCell ref="WWG5:WWH5"/>
    <mergeCell ref="WWI5:WWJ5"/>
    <mergeCell ref="WYS5:WYT5"/>
    <mergeCell ref="WYU5:WYV5"/>
    <mergeCell ref="WYW5:WYX5"/>
    <mergeCell ref="WYY5:WYZ5"/>
    <mergeCell ref="WZA5:WZB5"/>
    <mergeCell ref="WYI5:WYJ5"/>
    <mergeCell ref="WYK5:WYL5"/>
    <mergeCell ref="WYM5:WYN5"/>
    <mergeCell ref="WYO5:WYP5"/>
    <mergeCell ref="WYQ5:WYR5"/>
    <mergeCell ref="WXY5:WXZ5"/>
    <mergeCell ref="WYA5:WYB5"/>
    <mergeCell ref="WYC5:WYD5"/>
    <mergeCell ref="WYE5:WYF5"/>
    <mergeCell ref="WYG5:WYH5"/>
    <mergeCell ref="WXO5:WXP5"/>
    <mergeCell ref="WXQ5:WXR5"/>
    <mergeCell ref="WXS5:WXT5"/>
    <mergeCell ref="WXU5:WXV5"/>
    <mergeCell ref="WXW5:WXX5"/>
    <mergeCell ref="XAG5:XAH5"/>
    <mergeCell ref="XAI5:XAJ5"/>
    <mergeCell ref="XAK5:XAL5"/>
    <mergeCell ref="XAM5:XAN5"/>
    <mergeCell ref="XAO5:XAP5"/>
    <mergeCell ref="WZW5:WZX5"/>
    <mergeCell ref="WZY5:WZZ5"/>
    <mergeCell ref="XAA5:XAB5"/>
    <mergeCell ref="XAC5:XAD5"/>
    <mergeCell ref="XAE5:XAF5"/>
    <mergeCell ref="WZM5:WZN5"/>
    <mergeCell ref="WZO5:WZP5"/>
    <mergeCell ref="WZQ5:WZR5"/>
    <mergeCell ref="WZS5:WZT5"/>
    <mergeCell ref="WZU5:WZV5"/>
    <mergeCell ref="WZC5:WZD5"/>
    <mergeCell ref="WZE5:WZF5"/>
    <mergeCell ref="WZG5:WZH5"/>
    <mergeCell ref="WZI5:WZJ5"/>
    <mergeCell ref="WZK5:WZL5"/>
    <mergeCell ref="XBU5:XBV5"/>
    <mergeCell ref="XBW5:XBX5"/>
    <mergeCell ref="XBY5:XBZ5"/>
    <mergeCell ref="XCA5:XCB5"/>
    <mergeCell ref="XCC5:XCD5"/>
    <mergeCell ref="XBK5:XBL5"/>
    <mergeCell ref="XBM5:XBN5"/>
    <mergeCell ref="XBO5:XBP5"/>
    <mergeCell ref="XBQ5:XBR5"/>
    <mergeCell ref="XBS5:XBT5"/>
    <mergeCell ref="XBA5:XBB5"/>
    <mergeCell ref="XBC5:XBD5"/>
    <mergeCell ref="XBE5:XBF5"/>
    <mergeCell ref="XBG5:XBH5"/>
    <mergeCell ref="XBI5:XBJ5"/>
    <mergeCell ref="XAQ5:XAR5"/>
    <mergeCell ref="XAS5:XAT5"/>
    <mergeCell ref="XAU5:XAV5"/>
    <mergeCell ref="XAW5:XAX5"/>
    <mergeCell ref="XAY5:XAZ5"/>
    <mergeCell ref="XDI5:XDJ5"/>
    <mergeCell ref="XDK5:XDL5"/>
    <mergeCell ref="XDM5:XDN5"/>
    <mergeCell ref="XDO5:XDP5"/>
    <mergeCell ref="XDQ5:XDR5"/>
    <mergeCell ref="XCY5:XCZ5"/>
    <mergeCell ref="XDA5:XDB5"/>
    <mergeCell ref="XDC5:XDD5"/>
    <mergeCell ref="XDE5:XDF5"/>
    <mergeCell ref="XDG5:XDH5"/>
    <mergeCell ref="XCO5:XCP5"/>
    <mergeCell ref="XCQ5:XCR5"/>
    <mergeCell ref="XCS5:XCT5"/>
    <mergeCell ref="XCU5:XCV5"/>
    <mergeCell ref="XCW5:XCX5"/>
    <mergeCell ref="XCE5:XCF5"/>
    <mergeCell ref="XCG5:XCH5"/>
    <mergeCell ref="XCI5:XCJ5"/>
    <mergeCell ref="XCK5:XCL5"/>
    <mergeCell ref="XCM5:XCN5"/>
    <mergeCell ref="XEW5:XEX5"/>
    <mergeCell ref="XEY5:XEZ5"/>
    <mergeCell ref="XFA5:XFB5"/>
    <mergeCell ref="XFC5:XFD5"/>
    <mergeCell ref="XEM5:XEN5"/>
    <mergeCell ref="XEO5:XEP5"/>
    <mergeCell ref="XEQ5:XER5"/>
    <mergeCell ref="XES5:XET5"/>
    <mergeCell ref="XEU5:XEV5"/>
    <mergeCell ref="XEC5:XED5"/>
    <mergeCell ref="XEE5:XEF5"/>
    <mergeCell ref="XEG5:XEH5"/>
    <mergeCell ref="XEI5:XEJ5"/>
    <mergeCell ref="XEK5:XEL5"/>
    <mergeCell ref="XDS5:XDT5"/>
    <mergeCell ref="XDU5:XDV5"/>
    <mergeCell ref="XDW5:XDX5"/>
    <mergeCell ref="XDY5:XDZ5"/>
    <mergeCell ref="XEA5:XEB5"/>
  </mergeCells>
  <hyperlinks>
    <hyperlink ref="D13" r:id="rId1"/>
    <hyperlink ref="C22" r:id="rId2"/>
    <hyperlink ref="C23" r:id="rId3"/>
  </hyperlinks>
  <pageMargins left="0.7" right="0.7" top="0.75" bottom="0.75" header="0.3" footer="0.3"/>
  <pageSetup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F39"/>
  <sheetViews>
    <sheetView zoomScaleNormal="100" workbookViewId="0">
      <pane ySplit="5" topLeftCell="A6" activePane="bottomLeft" state="frozen"/>
      <selection activeCell="J21" sqref="J21"/>
      <selection pane="bottomLeft" activeCell="C2" sqref="C2:D2"/>
    </sheetView>
  </sheetViews>
  <sheetFormatPr defaultRowHeight="15" outlineLevelRow="2" x14ac:dyDescent="0.25"/>
  <cols>
    <col min="1" max="1" width="15" style="203" customWidth="1"/>
    <col min="2" max="3" width="15" style="200" customWidth="1"/>
    <col min="4" max="4" width="15" style="204" customWidth="1"/>
    <col min="5" max="6" width="15" style="200" customWidth="1"/>
    <col min="7" max="16384" width="9.140625" style="200"/>
  </cols>
  <sheetData>
    <row r="1" spans="1:6" s="21" customFormat="1" ht="5.25" customHeight="1" thickBot="1" x14ac:dyDescent="0.3">
      <c r="A1" s="171"/>
      <c r="D1" s="168"/>
    </row>
    <row r="2" spans="1:6" s="21" customFormat="1" ht="36" customHeight="1" thickBot="1" x14ac:dyDescent="0.3">
      <c r="A2" s="171"/>
      <c r="C2" s="400" t="s">
        <v>400</v>
      </c>
      <c r="D2" s="401"/>
    </row>
    <row r="3" spans="1:6" s="21" customFormat="1" ht="15.75" customHeight="1" x14ac:dyDescent="0.25">
      <c r="A3" s="172"/>
      <c r="D3" s="168"/>
    </row>
    <row r="4" spans="1:6" customFormat="1" ht="15.75" thickBot="1" x14ac:dyDescent="0.3">
      <c r="A4" s="148"/>
      <c r="D4" s="59"/>
    </row>
    <row r="5" spans="1:6" s="167" customFormat="1" ht="15.75" thickBot="1" x14ac:dyDescent="0.3">
      <c r="A5" s="398"/>
      <c r="B5" s="397"/>
      <c r="D5" s="169"/>
    </row>
    <row r="6" spans="1:6" customFormat="1" x14ac:dyDescent="0.25"/>
    <row r="7" spans="1:6" s="195" customFormat="1" ht="82.5" customHeight="1" x14ac:dyDescent="0.25">
      <c r="A7" s="192" t="s">
        <v>334</v>
      </c>
      <c r="B7" s="193" t="s">
        <v>335</v>
      </c>
      <c r="C7" s="193" t="s">
        <v>336</v>
      </c>
      <c r="D7" s="194" t="s">
        <v>337</v>
      </c>
      <c r="E7" s="193" t="s">
        <v>338</v>
      </c>
      <c r="F7" s="193" t="s">
        <v>339</v>
      </c>
    </row>
    <row r="8" spans="1:6" outlineLevel="2" x14ac:dyDescent="0.25">
      <c r="A8" s="196">
        <v>105</v>
      </c>
      <c r="B8" s="197" t="s">
        <v>340</v>
      </c>
      <c r="C8" s="197" t="s">
        <v>341</v>
      </c>
      <c r="D8" s="198">
        <v>40458</v>
      </c>
      <c r="E8" s="199" t="s">
        <v>342</v>
      </c>
      <c r="F8" s="197" t="s">
        <v>343</v>
      </c>
    </row>
    <row r="9" spans="1:6" outlineLevel="2" x14ac:dyDescent="0.25">
      <c r="A9" s="196">
        <v>135</v>
      </c>
      <c r="B9" s="201" t="s">
        <v>344</v>
      </c>
      <c r="C9" s="201" t="s">
        <v>345</v>
      </c>
      <c r="D9" s="198">
        <v>40465</v>
      </c>
      <c r="E9" s="199" t="s">
        <v>342</v>
      </c>
      <c r="F9" s="197" t="s">
        <v>343</v>
      </c>
    </row>
    <row r="10" spans="1:6" outlineLevel="2" x14ac:dyDescent="0.25">
      <c r="A10" s="196" t="s">
        <v>346</v>
      </c>
      <c r="B10" s="197" t="s">
        <v>347</v>
      </c>
      <c r="C10" s="197" t="s">
        <v>348</v>
      </c>
      <c r="D10" s="198" t="s">
        <v>349</v>
      </c>
      <c r="E10" s="199" t="s">
        <v>342</v>
      </c>
      <c r="F10" s="197" t="s">
        <v>343</v>
      </c>
    </row>
    <row r="11" spans="1:6" outlineLevel="2" x14ac:dyDescent="0.25">
      <c r="A11" s="196">
        <v>105</v>
      </c>
      <c r="B11" s="197" t="s">
        <v>350</v>
      </c>
      <c r="C11" s="197" t="s">
        <v>351</v>
      </c>
      <c r="D11" s="198">
        <v>40458</v>
      </c>
      <c r="E11" s="202" t="s">
        <v>352</v>
      </c>
      <c r="F11" s="197" t="s">
        <v>343</v>
      </c>
    </row>
    <row r="12" spans="1:6" outlineLevel="2" x14ac:dyDescent="0.25">
      <c r="A12" s="196" t="s">
        <v>353</v>
      </c>
      <c r="B12" s="197" t="s">
        <v>354</v>
      </c>
      <c r="C12" s="197" t="s">
        <v>355</v>
      </c>
      <c r="D12" s="198">
        <v>40458</v>
      </c>
      <c r="E12" s="202" t="s">
        <v>352</v>
      </c>
      <c r="F12" s="197" t="s">
        <v>343</v>
      </c>
    </row>
    <row r="13" spans="1:6" outlineLevel="2" x14ac:dyDescent="0.25">
      <c r="A13" s="196" t="s">
        <v>353</v>
      </c>
      <c r="B13" s="197" t="s">
        <v>356</v>
      </c>
      <c r="C13" s="197" t="s">
        <v>357</v>
      </c>
      <c r="D13" s="198">
        <v>40458</v>
      </c>
      <c r="E13" s="202" t="s">
        <v>352</v>
      </c>
      <c r="F13" s="197" t="s">
        <v>343</v>
      </c>
    </row>
    <row r="14" spans="1:6" outlineLevel="2" x14ac:dyDescent="0.25">
      <c r="A14" s="196" t="s">
        <v>346</v>
      </c>
      <c r="B14" s="201" t="s">
        <v>358</v>
      </c>
      <c r="C14" s="201" t="s">
        <v>359</v>
      </c>
      <c r="D14" s="198" t="s">
        <v>349</v>
      </c>
      <c r="E14" s="201" t="s">
        <v>351</v>
      </c>
      <c r="F14" s="197" t="s">
        <v>343</v>
      </c>
    </row>
    <row r="15" spans="1:6" outlineLevel="2" x14ac:dyDescent="0.25">
      <c r="A15" s="196" t="s">
        <v>353</v>
      </c>
      <c r="B15" s="197" t="s">
        <v>360</v>
      </c>
      <c r="C15" s="197" t="s">
        <v>361</v>
      </c>
      <c r="D15" s="198">
        <v>40465</v>
      </c>
      <c r="E15" s="201" t="s">
        <v>351</v>
      </c>
      <c r="F15" s="197" t="s">
        <v>343</v>
      </c>
    </row>
    <row r="16" spans="1:6" outlineLevel="1" x14ac:dyDescent="0.25">
      <c r="A16" s="196"/>
      <c r="B16" s="197"/>
      <c r="C16" s="197"/>
      <c r="D16" s="198"/>
      <c r="E16" s="205" t="s">
        <v>401</v>
      </c>
      <c r="F16" s="197">
        <f>SUBTOTAL(3,F8:F15)</f>
        <v>8</v>
      </c>
    </row>
    <row r="17" spans="1:6" outlineLevel="2" x14ac:dyDescent="0.25">
      <c r="A17" s="196">
        <v>105</v>
      </c>
      <c r="B17" s="197" t="s">
        <v>362</v>
      </c>
      <c r="C17" s="197" t="s">
        <v>363</v>
      </c>
      <c r="D17" s="198">
        <v>40456</v>
      </c>
      <c r="E17" s="199" t="s">
        <v>342</v>
      </c>
      <c r="F17" s="197" t="s">
        <v>364</v>
      </c>
    </row>
    <row r="18" spans="1:6" outlineLevel="2" x14ac:dyDescent="0.25">
      <c r="A18" s="196">
        <v>105</v>
      </c>
      <c r="B18" s="201" t="s">
        <v>365</v>
      </c>
      <c r="C18" s="201" t="s">
        <v>366</v>
      </c>
      <c r="D18" s="198">
        <v>40462</v>
      </c>
      <c r="E18" s="199" t="s">
        <v>342</v>
      </c>
      <c r="F18" s="197" t="s">
        <v>364</v>
      </c>
    </row>
    <row r="19" spans="1:6" outlineLevel="2" x14ac:dyDescent="0.25">
      <c r="A19" s="196" t="s">
        <v>346</v>
      </c>
      <c r="B19" s="197" t="s">
        <v>367</v>
      </c>
      <c r="C19" s="197" t="s">
        <v>368</v>
      </c>
      <c r="D19" s="198">
        <v>40456</v>
      </c>
      <c r="E19" s="199" t="s">
        <v>342</v>
      </c>
      <c r="F19" s="197" t="s">
        <v>364</v>
      </c>
    </row>
    <row r="20" spans="1:6" outlineLevel="2" x14ac:dyDescent="0.25">
      <c r="A20" s="196" t="s">
        <v>353</v>
      </c>
      <c r="B20" s="197" t="s">
        <v>369</v>
      </c>
      <c r="C20" s="197" t="s">
        <v>370</v>
      </c>
      <c r="D20" s="198">
        <v>40462</v>
      </c>
      <c r="E20" s="199" t="s">
        <v>342</v>
      </c>
      <c r="F20" s="197" t="s">
        <v>364</v>
      </c>
    </row>
    <row r="21" spans="1:6" outlineLevel="2" x14ac:dyDescent="0.25">
      <c r="A21" s="196">
        <v>105</v>
      </c>
      <c r="B21" s="197" t="s">
        <v>371</v>
      </c>
      <c r="C21" s="197" t="s">
        <v>372</v>
      </c>
      <c r="D21" s="198">
        <v>40464</v>
      </c>
      <c r="E21" s="202" t="s">
        <v>352</v>
      </c>
      <c r="F21" s="197" t="s">
        <v>364</v>
      </c>
    </row>
    <row r="22" spans="1:6" outlineLevel="2" x14ac:dyDescent="0.25">
      <c r="A22" s="196" t="s">
        <v>353</v>
      </c>
      <c r="B22" s="201" t="s">
        <v>373</v>
      </c>
      <c r="C22" s="201" t="s">
        <v>366</v>
      </c>
      <c r="D22" s="198">
        <v>40462</v>
      </c>
      <c r="E22" s="202" t="s">
        <v>352</v>
      </c>
      <c r="F22" s="197" t="s">
        <v>364</v>
      </c>
    </row>
    <row r="23" spans="1:6" outlineLevel="2" x14ac:dyDescent="0.25">
      <c r="A23" s="196">
        <v>110</v>
      </c>
      <c r="B23" s="197" t="s">
        <v>374</v>
      </c>
      <c r="C23" s="197" t="s">
        <v>375</v>
      </c>
      <c r="D23" s="198">
        <v>40462</v>
      </c>
      <c r="E23" s="201" t="s">
        <v>351</v>
      </c>
      <c r="F23" s="197" t="s">
        <v>364</v>
      </c>
    </row>
    <row r="24" spans="1:6" outlineLevel="2" x14ac:dyDescent="0.25">
      <c r="A24" s="196">
        <v>110</v>
      </c>
      <c r="B24" s="201" t="s">
        <v>376</v>
      </c>
      <c r="C24" s="201" t="s">
        <v>377</v>
      </c>
      <c r="D24" s="198">
        <v>40464</v>
      </c>
      <c r="E24" s="201" t="s">
        <v>351</v>
      </c>
      <c r="F24" s="197" t="s">
        <v>364</v>
      </c>
    </row>
    <row r="25" spans="1:6" outlineLevel="2" x14ac:dyDescent="0.25">
      <c r="A25" s="196">
        <v>135</v>
      </c>
      <c r="B25" s="201" t="s">
        <v>317</v>
      </c>
      <c r="C25" s="201" t="s">
        <v>378</v>
      </c>
      <c r="D25" s="198">
        <v>40466</v>
      </c>
      <c r="E25" s="201" t="s">
        <v>351</v>
      </c>
      <c r="F25" s="197" t="s">
        <v>364</v>
      </c>
    </row>
    <row r="26" spans="1:6" outlineLevel="2" x14ac:dyDescent="0.25">
      <c r="A26" s="196">
        <v>135</v>
      </c>
      <c r="B26" s="197" t="s">
        <v>379</v>
      </c>
      <c r="C26" s="197" t="s">
        <v>380</v>
      </c>
      <c r="D26" s="198">
        <v>40466</v>
      </c>
      <c r="E26" s="201" t="s">
        <v>351</v>
      </c>
      <c r="F26" s="197" t="s">
        <v>364</v>
      </c>
    </row>
    <row r="27" spans="1:6" outlineLevel="1" x14ac:dyDescent="0.25">
      <c r="A27" s="196"/>
      <c r="B27" s="197"/>
      <c r="C27" s="197"/>
      <c r="D27" s="198"/>
      <c r="E27" s="205" t="s">
        <v>402</v>
      </c>
      <c r="F27" s="197">
        <f>SUBTOTAL(3,F17:F26)</f>
        <v>10</v>
      </c>
    </row>
    <row r="28" spans="1:6" outlineLevel="2" x14ac:dyDescent="0.25">
      <c r="A28" s="196">
        <v>105</v>
      </c>
      <c r="B28" s="197" t="s">
        <v>381</v>
      </c>
      <c r="C28" s="197" t="s">
        <v>382</v>
      </c>
      <c r="D28" s="198" t="s">
        <v>349</v>
      </c>
      <c r="E28" s="199" t="s">
        <v>342</v>
      </c>
      <c r="F28" s="197" t="s">
        <v>383</v>
      </c>
    </row>
    <row r="29" spans="1:6" outlineLevel="2" x14ac:dyDescent="0.25">
      <c r="A29" s="196">
        <v>110</v>
      </c>
      <c r="B29" s="197" t="s">
        <v>384</v>
      </c>
      <c r="C29" s="197" t="s">
        <v>385</v>
      </c>
      <c r="D29" s="198">
        <v>40452</v>
      </c>
      <c r="E29" s="202" t="s">
        <v>352</v>
      </c>
      <c r="F29" s="197" t="s">
        <v>383</v>
      </c>
    </row>
    <row r="30" spans="1:6" outlineLevel="2" x14ac:dyDescent="0.25">
      <c r="A30" s="196">
        <v>135</v>
      </c>
      <c r="B30" s="197" t="s">
        <v>386</v>
      </c>
      <c r="C30" s="197" t="s">
        <v>380</v>
      </c>
      <c r="D30" s="198">
        <v>40456</v>
      </c>
      <c r="E30" s="202" t="s">
        <v>352</v>
      </c>
      <c r="F30" s="197" t="s">
        <v>383</v>
      </c>
    </row>
    <row r="31" spans="1:6" outlineLevel="2" x14ac:dyDescent="0.25">
      <c r="A31" s="196">
        <v>110</v>
      </c>
      <c r="B31" s="201" t="s">
        <v>387</v>
      </c>
      <c r="C31" s="201" t="s">
        <v>388</v>
      </c>
      <c r="D31" s="198">
        <v>40452</v>
      </c>
      <c r="E31" s="201" t="s">
        <v>351</v>
      </c>
      <c r="F31" s="197" t="s">
        <v>383</v>
      </c>
    </row>
    <row r="32" spans="1:6" outlineLevel="2" x14ac:dyDescent="0.25">
      <c r="A32" s="196">
        <v>135</v>
      </c>
      <c r="B32" s="197" t="s">
        <v>389</v>
      </c>
      <c r="C32" s="197" t="s">
        <v>390</v>
      </c>
      <c r="D32" s="198">
        <v>40456</v>
      </c>
      <c r="E32" s="197" t="s">
        <v>351</v>
      </c>
      <c r="F32" s="197" t="s">
        <v>383</v>
      </c>
    </row>
    <row r="33" spans="1:6" outlineLevel="1" x14ac:dyDescent="0.25">
      <c r="A33" s="196"/>
      <c r="B33" s="197"/>
      <c r="C33" s="197"/>
      <c r="D33" s="198"/>
      <c r="E33" s="206" t="s">
        <v>403</v>
      </c>
      <c r="F33" s="197">
        <f>SUBTOTAL(3,F28:F32)</f>
        <v>5</v>
      </c>
    </row>
    <row r="34" spans="1:6" outlineLevel="2" x14ac:dyDescent="0.25">
      <c r="A34" s="196">
        <v>135</v>
      </c>
      <c r="B34" s="197" t="s">
        <v>391</v>
      </c>
      <c r="C34" s="197" t="s">
        <v>392</v>
      </c>
      <c r="D34" s="198">
        <v>40455</v>
      </c>
      <c r="E34" s="199" t="s">
        <v>342</v>
      </c>
      <c r="F34" s="201" t="s">
        <v>393</v>
      </c>
    </row>
    <row r="35" spans="1:6" outlineLevel="2" x14ac:dyDescent="0.25">
      <c r="A35" s="196" t="s">
        <v>353</v>
      </c>
      <c r="B35" s="201" t="s">
        <v>394</v>
      </c>
      <c r="C35" s="201" t="s">
        <v>395</v>
      </c>
      <c r="D35" s="198">
        <v>40457</v>
      </c>
      <c r="E35" s="199" t="s">
        <v>342</v>
      </c>
      <c r="F35" s="197" t="s">
        <v>393</v>
      </c>
    </row>
    <row r="36" spans="1:6" outlineLevel="2" x14ac:dyDescent="0.25">
      <c r="A36" s="196" t="s">
        <v>353</v>
      </c>
      <c r="B36" s="201" t="s">
        <v>396</v>
      </c>
      <c r="C36" s="201" t="s">
        <v>397</v>
      </c>
      <c r="D36" s="198">
        <v>40455</v>
      </c>
      <c r="E36" s="202" t="s">
        <v>352</v>
      </c>
      <c r="F36" s="201" t="s">
        <v>393</v>
      </c>
    </row>
    <row r="37" spans="1:6" outlineLevel="2" x14ac:dyDescent="0.25">
      <c r="A37" s="196" t="s">
        <v>346</v>
      </c>
      <c r="B37" s="197" t="s">
        <v>398</v>
      </c>
      <c r="C37" s="197" t="s">
        <v>399</v>
      </c>
      <c r="D37" s="198">
        <v>40457</v>
      </c>
      <c r="E37" s="201" t="s">
        <v>351</v>
      </c>
      <c r="F37" s="197" t="s">
        <v>393</v>
      </c>
    </row>
    <row r="38" spans="1:6" outlineLevel="1" x14ac:dyDescent="0.25">
      <c r="E38" s="207" t="s">
        <v>404</v>
      </c>
      <c r="F38" s="200">
        <f>SUBTOTAL(3,F34:F37)</f>
        <v>4</v>
      </c>
    </row>
    <row r="39" spans="1:6" x14ac:dyDescent="0.25">
      <c r="E39" s="207" t="s">
        <v>405</v>
      </c>
      <c r="F39" s="200">
        <f>SUBTOTAL(3,F8:F37)</f>
        <v>27</v>
      </c>
    </row>
  </sheetData>
  <mergeCells count="2">
    <mergeCell ref="C2:D2"/>
    <mergeCell ref="A5:B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P34"/>
  <sheetViews>
    <sheetView zoomScaleNormal="100" workbookViewId="0">
      <pane ySplit="5" topLeftCell="A6" activePane="bottomLeft" state="frozen"/>
      <selection activeCell="J21" sqref="J21"/>
      <selection pane="bottomLeft" activeCell="C2" sqref="C2:D2"/>
    </sheetView>
  </sheetViews>
  <sheetFormatPr defaultRowHeight="15" x14ac:dyDescent="0.25"/>
  <cols>
    <col min="1" max="1" width="15" style="203" customWidth="1"/>
    <col min="2" max="3" width="15" style="200" customWidth="1"/>
    <col min="4" max="4" width="15" style="204" customWidth="1"/>
    <col min="5" max="6" width="15" style="200" customWidth="1"/>
    <col min="7" max="16384" width="9.140625" style="200"/>
  </cols>
  <sheetData>
    <row r="1" spans="1:16" s="21" customFormat="1" ht="5.25" customHeight="1" thickBot="1" x14ac:dyDescent="0.3">
      <c r="A1" s="171"/>
      <c r="D1" s="168"/>
    </row>
    <row r="2" spans="1:16" s="21" customFormat="1" ht="36" customHeight="1" thickBot="1" x14ac:dyDescent="0.3">
      <c r="A2" s="171"/>
      <c r="C2" s="400" t="s">
        <v>406</v>
      </c>
      <c r="D2" s="401"/>
    </row>
    <row r="3" spans="1:16" s="21" customFormat="1" ht="15.75" customHeight="1" x14ac:dyDescent="0.25">
      <c r="A3" s="172"/>
      <c r="D3" s="168"/>
    </row>
    <row r="4" spans="1:16" s="212" customFormat="1" x14ac:dyDescent="0.25">
      <c r="A4" s="210"/>
      <c r="B4" s="211"/>
      <c r="D4" s="213"/>
      <c r="E4" s="214"/>
      <c r="F4" s="214"/>
      <c r="H4" s="214"/>
      <c r="I4" s="214"/>
      <c r="J4" s="214"/>
      <c r="K4" s="214"/>
      <c r="L4" s="211"/>
      <c r="N4" s="214"/>
      <c r="O4" s="214"/>
      <c r="P4" s="214"/>
    </row>
    <row r="5" spans="1:16" s="208" customFormat="1" ht="15.75" thickBot="1" x14ac:dyDescent="0.3">
      <c r="A5" s="402"/>
      <c r="B5" s="403"/>
      <c r="D5" s="209"/>
    </row>
    <row r="6" spans="1:16" customFormat="1" x14ac:dyDescent="0.25"/>
    <row r="7" spans="1:16" customFormat="1" x14ac:dyDescent="0.25">
      <c r="A7" s="215"/>
      <c r="B7" s="216" t="s">
        <v>413</v>
      </c>
      <c r="C7" s="216" t="s">
        <v>414</v>
      </c>
      <c r="D7" s="216" t="s">
        <v>415</v>
      </c>
      <c r="F7" s="241" t="s">
        <v>440</v>
      </c>
    </row>
    <row r="8" spans="1:16" customFormat="1" x14ac:dyDescent="0.25">
      <c r="A8" s="217" t="s">
        <v>407</v>
      </c>
      <c r="B8" s="59">
        <v>25000</v>
      </c>
      <c r="C8" s="220">
        <v>15000</v>
      </c>
      <c r="D8" s="221">
        <f t="shared" ref="D8:D13" si="0">B8-C8</f>
        <v>10000</v>
      </c>
    </row>
    <row r="9" spans="1:16" customFormat="1" x14ac:dyDescent="0.25">
      <c r="A9" s="218" t="s">
        <v>408</v>
      </c>
      <c r="B9" s="222">
        <v>30000</v>
      </c>
      <c r="C9" s="223">
        <v>17000</v>
      </c>
      <c r="D9" s="224">
        <f t="shared" si="0"/>
        <v>13000</v>
      </c>
    </row>
    <row r="10" spans="1:16" customFormat="1" x14ac:dyDescent="0.25">
      <c r="A10" s="217" t="s">
        <v>409</v>
      </c>
      <c r="B10" s="59">
        <v>30000</v>
      </c>
      <c r="C10" s="220">
        <v>17500</v>
      </c>
      <c r="D10" s="221">
        <f t="shared" si="0"/>
        <v>12500</v>
      </c>
    </row>
    <row r="11" spans="1:16" customFormat="1" x14ac:dyDescent="0.25">
      <c r="A11" s="218" t="s">
        <v>410</v>
      </c>
      <c r="B11" s="222">
        <v>40000</v>
      </c>
      <c r="C11" s="223">
        <v>18000</v>
      </c>
      <c r="D11" s="224">
        <f t="shared" si="0"/>
        <v>22000</v>
      </c>
    </row>
    <row r="12" spans="1:16" customFormat="1" x14ac:dyDescent="0.25">
      <c r="A12" s="217" t="s">
        <v>411</v>
      </c>
      <c r="B12" s="59">
        <v>42000</v>
      </c>
      <c r="C12" s="220">
        <v>19000</v>
      </c>
      <c r="D12" s="221">
        <f t="shared" si="0"/>
        <v>23000</v>
      </c>
    </row>
    <row r="13" spans="1:16" customFormat="1" x14ac:dyDescent="0.25">
      <c r="A13" s="219" t="s">
        <v>412</v>
      </c>
      <c r="B13" s="225">
        <v>45000</v>
      </c>
      <c r="C13" s="226">
        <v>21000</v>
      </c>
      <c r="D13" s="227">
        <f t="shared" si="0"/>
        <v>24000</v>
      </c>
    </row>
    <row r="14" spans="1:16" customFormat="1" x14ac:dyDescent="0.25">
      <c r="A14" s="40"/>
    </row>
    <row r="15" spans="1:16" customFormat="1" x14ac:dyDescent="0.25"/>
    <row r="16" spans="1: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</sheetData>
  <scenarios current="0" show="0" sqref="D8:D13">
    <scenario name="Original Target" locked="1" count="6" user="Rynagh  McNally" comment="Created by Rynagh  McNally on 17/07/2014">
      <inputCells r="B8" val="25000" numFmtId="172"/>
      <inputCells r="B9" val="30000" numFmtId="172"/>
      <inputCells r="B10" val="30000" numFmtId="172"/>
      <inputCells r="B11" val="40000" numFmtId="172"/>
      <inputCells r="B12" val="42000" numFmtId="172"/>
      <inputCells r="B13" val="45000" numFmtId="172"/>
    </scenario>
    <scenario name="10% Above Original Target" locked="1" count="6" user="Rynagh" comment="Created by Rynagh on 19/07/2014">
      <inputCells r="B8" val="27500" numFmtId="172"/>
      <inputCells r="B9" val="33000" numFmtId="172"/>
      <inputCells r="B10" val="33000" numFmtId="172"/>
      <inputCells r="B11" val="44000" numFmtId="172"/>
      <inputCells r="B12" val="46200" numFmtId="172"/>
      <inputCells r="B13" val="45000" numFmtId="172"/>
    </scenario>
    <scenario name="10% Below Original Target" locked="1" count="6" user="Rynagh" comment="Created by Rynagh on 19/07/2014_x000a_Modified by Rynagh on 19/07/2014">
      <inputCells r="B8" val="22500" numFmtId="172"/>
      <inputCells r="B9" val="27000" numFmtId="172"/>
      <inputCells r="B10" val="27000" numFmtId="172"/>
      <inputCells r="B11" val="36000" numFmtId="172"/>
      <inputCells r="B12" val="37800" numFmtId="172"/>
      <inputCells r="B13" val="40500" numFmtId="172"/>
    </scenario>
  </scenarios>
  <dataConsolidate/>
  <mergeCells count="2">
    <mergeCell ref="C2:D2"/>
    <mergeCell ref="A5:B5"/>
  </mergeCells>
  <hyperlinks>
    <hyperlink ref="F7" location="'Scenario Summary'!A1" display="Summary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outlinePr summaryBelow="0"/>
  </sheetPr>
  <dimension ref="B1:G21"/>
  <sheetViews>
    <sheetView showGridLines="0" workbookViewId="0"/>
  </sheetViews>
  <sheetFormatPr defaultRowHeight="15" outlineLevelRow="1" outlineLevelCol="1" x14ac:dyDescent="0.25"/>
  <cols>
    <col min="3" max="3" width="6.28515625" customWidth="1"/>
    <col min="4" max="7" width="22.140625" bestFit="1" customWidth="1" outlineLevel="1"/>
  </cols>
  <sheetData>
    <row r="1" spans="2:7" ht="15.75" thickBot="1" x14ac:dyDescent="0.3"/>
    <row r="2" spans="2:7" ht="15.75" x14ac:dyDescent="0.25">
      <c r="B2" s="232" t="s">
        <v>430</v>
      </c>
      <c r="C2" s="232"/>
      <c r="D2" s="237"/>
      <c r="E2" s="237"/>
      <c r="F2" s="237"/>
      <c r="G2" s="237"/>
    </row>
    <row r="3" spans="2:7" ht="15.75" collapsed="1" x14ac:dyDescent="0.25">
      <c r="B3" s="231"/>
      <c r="C3" s="231"/>
      <c r="D3" s="238" t="s">
        <v>432</v>
      </c>
      <c r="E3" s="238" t="s">
        <v>428</v>
      </c>
      <c r="F3" s="238" t="s">
        <v>437</v>
      </c>
      <c r="G3" s="238" t="s">
        <v>439</v>
      </c>
    </row>
    <row r="4" spans="2:7" ht="45" hidden="1" outlineLevel="1" x14ac:dyDescent="0.25">
      <c r="B4" s="234"/>
      <c r="C4" s="234"/>
      <c r="D4" s="228"/>
      <c r="E4" s="240" t="s">
        <v>429</v>
      </c>
      <c r="F4" s="240" t="s">
        <v>438</v>
      </c>
      <c r="G4" s="240" t="s">
        <v>438</v>
      </c>
    </row>
    <row r="5" spans="2:7" x14ac:dyDescent="0.25">
      <c r="B5" s="235" t="s">
        <v>431</v>
      </c>
      <c r="C5" s="235"/>
      <c r="D5" s="233"/>
      <c r="E5" s="233"/>
      <c r="F5" s="233"/>
      <c r="G5" s="233"/>
    </row>
    <row r="6" spans="2:7" outlineLevel="1" x14ac:dyDescent="0.25">
      <c r="B6" s="234"/>
      <c r="C6" s="234" t="s">
        <v>416</v>
      </c>
      <c r="D6" s="229">
        <v>30250</v>
      </c>
      <c r="E6" s="239">
        <v>25000</v>
      </c>
      <c r="F6" s="239">
        <v>30250</v>
      </c>
      <c r="G6" s="239">
        <v>20250</v>
      </c>
    </row>
    <row r="7" spans="2:7" outlineLevel="1" x14ac:dyDescent="0.25">
      <c r="B7" s="234"/>
      <c r="C7" s="234" t="s">
        <v>417</v>
      </c>
      <c r="D7" s="229">
        <v>36300</v>
      </c>
      <c r="E7" s="239">
        <v>30000</v>
      </c>
      <c r="F7" s="239">
        <v>36300</v>
      </c>
      <c r="G7" s="239">
        <v>24300</v>
      </c>
    </row>
    <row r="8" spans="2:7" outlineLevel="1" x14ac:dyDescent="0.25">
      <c r="B8" s="234"/>
      <c r="C8" s="234" t="s">
        <v>418</v>
      </c>
      <c r="D8" s="229">
        <v>36300</v>
      </c>
      <c r="E8" s="239">
        <v>30000</v>
      </c>
      <c r="F8" s="239">
        <v>36300</v>
      </c>
      <c r="G8" s="239">
        <v>24300</v>
      </c>
    </row>
    <row r="9" spans="2:7" outlineLevel="1" x14ac:dyDescent="0.25">
      <c r="B9" s="234"/>
      <c r="C9" s="234" t="s">
        <v>419</v>
      </c>
      <c r="D9" s="229">
        <v>48400</v>
      </c>
      <c r="E9" s="239">
        <v>40000</v>
      </c>
      <c r="F9" s="239">
        <v>48400</v>
      </c>
      <c r="G9" s="239">
        <v>32400</v>
      </c>
    </row>
    <row r="10" spans="2:7" outlineLevel="1" x14ac:dyDescent="0.25">
      <c r="B10" s="234"/>
      <c r="C10" s="234" t="s">
        <v>420</v>
      </c>
      <c r="D10" s="229">
        <v>50820</v>
      </c>
      <c r="E10" s="239">
        <v>42000</v>
      </c>
      <c r="F10" s="239">
        <v>50820</v>
      </c>
      <c r="G10" s="239">
        <v>34020</v>
      </c>
    </row>
    <row r="11" spans="2:7" outlineLevel="1" x14ac:dyDescent="0.25">
      <c r="B11" s="234"/>
      <c r="C11" s="234" t="s">
        <v>421</v>
      </c>
      <c r="D11" s="229">
        <v>45000</v>
      </c>
      <c r="E11" s="239">
        <v>45000</v>
      </c>
      <c r="F11" s="239">
        <v>45000</v>
      </c>
      <c r="G11" s="239">
        <v>45000</v>
      </c>
    </row>
    <row r="12" spans="2:7" x14ac:dyDescent="0.25">
      <c r="B12" s="235" t="s">
        <v>433</v>
      </c>
      <c r="C12" s="235"/>
      <c r="D12" s="233"/>
      <c r="E12" s="233"/>
      <c r="F12" s="233"/>
      <c r="G12" s="233"/>
    </row>
    <row r="13" spans="2:7" outlineLevel="1" x14ac:dyDescent="0.25">
      <c r="B13" s="234"/>
      <c r="C13" s="234" t="s">
        <v>422</v>
      </c>
      <c r="D13" s="229">
        <v>15250</v>
      </c>
      <c r="E13" s="229">
        <v>10000</v>
      </c>
      <c r="F13" s="229">
        <v>15250</v>
      </c>
      <c r="G13" s="229">
        <v>5250</v>
      </c>
    </row>
    <row r="14" spans="2:7" outlineLevel="1" x14ac:dyDescent="0.25">
      <c r="B14" s="234"/>
      <c r="C14" s="234" t="s">
        <v>423</v>
      </c>
      <c r="D14" s="229">
        <v>19300</v>
      </c>
      <c r="E14" s="229">
        <v>13000</v>
      </c>
      <c r="F14" s="229">
        <v>19300</v>
      </c>
      <c r="G14" s="229">
        <v>7300</v>
      </c>
    </row>
    <row r="15" spans="2:7" outlineLevel="1" x14ac:dyDescent="0.25">
      <c r="B15" s="234"/>
      <c r="C15" s="234" t="s">
        <v>424</v>
      </c>
      <c r="D15" s="229">
        <v>18800</v>
      </c>
      <c r="E15" s="229">
        <v>12500</v>
      </c>
      <c r="F15" s="229">
        <v>18800</v>
      </c>
      <c r="G15" s="229">
        <v>6800</v>
      </c>
    </row>
    <row r="16" spans="2:7" outlineLevel="1" x14ac:dyDescent="0.25">
      <c r="B16" s="234"/>
      <c r="C16" s="234" t="s">
        <v>425</v>
      </c>
      <c r="D16" s="229">
        <v>30400</v>
      </c>
      <c r="E16" s="229">
        <v>22000</v>
      </c>
      <c r="F16" s="229">
        <v>30400</v>
      </c>
      <c r="G16" s="229">
        <v>14400</v>
      </c>
    </row>
    <row r="17" spans="2:7" outlineLevel="1" x14ac:dyDescent="0.25">
      <c r="B17" s="234"/>
      <c r="C17" s="234" t="s">
        <v>426</v>
      </c>
      <c r="D17" s="229">
        <v>31820</v>
      </c>
      <c r="E17" s="229">
        <v>23000</v>
      </c>
      <c r="F17" s="229">
        <v>31820</v>
      </c>
      <c r="G17" s="229">
        <v>15020</v>
      </c>
    </row>
    <row r="18" spans="2:7" ht="15.75" outlineLevel="1" thickBot="1" x14ac:dyDescent="0.3">
      <c r="B18" s="236"/>
      <c r="C18" s="236" t="s">
        <v>427</v>
      </c>
      <c r="D18" s="230">
        <v>24000</v>
      </c>
      <c r="E18" s="230">
        <v>24000</v>
      </c>
      <c r="F18" s="230">
        <v>24000</v>
      </c>
      <c r="G18" s="230">
        <v>24000</v>
      </c>
    </row>
    <row r="19" spans="2:7" x14ac:dyDescent="0.25">
      <c r="B19" t="s">
        <v>434</v>
      </c>
    </row>
    <row r="20" spans="2:7" x14ac:dyDescent="0.25">
      <c r="B20" t="s">
        <v>435</v>
      </c>
    </row>
    <row r="21" spans="2:7" x14ac:dyDescent="0.25">
      <c r="B21" t="s">
        <v>436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P73"/>
  <sheetViews>
    <sheetView zoomScaleNormal="100" workbookViewId="0">
      <pane ySplit="5" topLeftCell="A51" activePane="bottomLeft" state="frozen"/>
      <selection activeCell="J21" sqref="J21"/>
      <selection pane="bottomLeft" activeCell="G66" sqref="G66"/>
    </sheetView>
  </sheetViews>
  <sheetFormatPr defaultRowHeight="15" x14ac:dyDescent="0.25"/>
  <cols>
    <col min="1" max="1" width="15" style="203" customWidth="1"/>
    <col min="2" max="2" width="13.7109375" style="200" customWidth="1"/>
    <col min="3" max="3" width="15" style="200" customWidth="1"/>
    <col min="4" max="4" width="15" style="204" customWidth="1"/>
    <col min="5" max="6" width="15" style="200" customWidth="1"/>
    <col min="7" max="7" width="13" style="200" customWidth="1"/>
    <col min="8" max="8" width="12.85546875" style="200" customWidth="1"/>
    <col min="9" max="10" width="9.140625" style="200"/>
    <col min="11" max="11" width="10.7109375" style="200" bestFit="1" customWidth="1"/>
    <col min="12" max="12" width="9.140625" style="200"/>
    <col min="13" max="13" width="11.42578125" style="200" bestFit="1" customWidth="1"/>
    <col min="14" max="16384" width="9.140625" style="200"/>
  </cols>
  <sheetData>
    <row r="1" spans="1:16" s="21" customFormat="1" ht="5.25" customHeight="1" thickBot="1" x14ac:dyDescent="0.3">
      <c r="A1" s="171"/>
      <c r="D1" s="168"/>
    </row>
    <row r="2" spans="1:16" s="21" customFormat="1" ht="36" customHeight="1" thickBot="1" x14ac:dyDescent="0.3">
      <c r="A2" s="171"/>
      <c r="C2" s="400" t="s">
        <v>454</v>
      </c>
      <c r="D2" s="401"/>
    </row>
    <row r="3" spans="1:16" s="21" customFormat="1" ht="15.75" customHeight="1" x14ac:dyDescent="0.25">
      <c r="A3" s="172"/>
      <c r="D3" s="168"/>
    </row>
    <row r="4" spans="1:16" s="212" customFormat="1" x14ac:dyDescent="0.25">
      <c r="A4" s="210"/>
      <c r="B4" s="211"/>
      <c r="D4" s="213"/>
      <c r="E4" s="214"/>
      <c r="F4" s="214"/>
      <c r="H4" s="214"/>
      <c r="I4" s="214"/>
      <c r="J4" s="214"/>
      <c r="K4" s="214"/>
      <c r="L4" s="211"/>
      <c r="N4" s="214"/>
      <c r="O4" s="214"/>
      <c r="P4" s="214"/>
    </row>
    <row r="5" spans="1:16" s="208" customFormat="1" ht="15.75" thickBot="1" x14ac:dyDescent="0.3">
      <c r="A5" s="402"/>
      <c r="B5" s="403"/>
      <c r="D5" s="209"/>
    </row>
    <row r="6" spans="1:16" customFormat="1" x14ac:dyDescent="0.25"/>
    <row r="7" spans="1:16" customFormat="1" x14ac:dyDescent="0.25">
      <c r="A7" s="242"/>
      <c r="B7" s="242"/>
      <c r="C7" s="242"/>
      <c r="D7" s="242"/>
      <c r="E7" s="242"/>
    </row>
    <row r="8" spans="1:16" customFormat="1" ht="15.75" x14ac:dyDescent="0.25">
      <c r="A8" s="404" t="s">
        <v>441</v>
      </c>
      <c r="B8" s="404"/>
      <c r="C8" s="404"/>
      <c r="D8" s="404"/>
      <c r="E8" s="264"/>
    </row>
    <row r="9" spans="1:16" customFormat="1" ht="16.5" thickBot="1" x14ac:dyDescent="0.3">
      <c r="A9" s="243"/>
      <c r="B9" s="243"/>
      <c r="C9" s="243"/>
      <c r="D9" s="243"/>
      <c r="E9" s="243"/>
    </row>
    <row r="10" spans="1:16" customFormat="1" ht="16.5" thickBot="1" x14ac:dyDescent="0.3">
      <c r="A10" s="287" t="s">
        <v>442</v>
      </c>
      <c r="B10" s="288" t="s">
        <v>443</v>
      </c>
      <c r="C10" s="289" t="s">
        <v>444</v>
      </c>
      <c r="D10" s="290" t="s">
        <v>445</v>
      </c>
      <c r="E10" s="243"/>
    </row>
    <row r="11" spans="1:16" customFormat="1" x14ac:dyDescent="0.25">
      <c r="A11" s="244" t="s">
        <v>446</v>
      </c>
      <c r="B11" s="245">
        <v>325</v>
      </c>
      <c r="C11" s="245">
        <v>123</v>
      </c>
      <c r="D11" s="246">
        <v>213</v>
      </c>
      <c r="E11" s="242"/>
    </row>
    <row r="12" spans="1:16" customFormat="1" x14ac:dyDescent="0.25">
      <c r="A12" s="247" t="s">
        <v>447</v>
      </c>
      <c r="B12" s="245">
        <v>134</v>
      </c>
      <c r="C12" s="245">
        <v>24</v>
      </c>
      <c r="D12" s="246">
        <v>156</v>
      </c>
      <c r="E12" s="242"/>
    </row>
    <row r="13" spans="1:16" customFormat="1" x14ac:dyDescent="0.25">
      <c r="A13" s="247" t="s">
        <v>447</v>
      </c>
      <c r="B13" s="245">
        <v>134</v>
      </c>
      <c r="C13" s="245">
        <v>234</v>
      </c>
      <c r="D13" s="246">
        <v>108</v>
      </c>
      <c r="E13" s="242"/>
    </row>
    <row r="14" spans="1:16" customFormat="1" x14ac:dyDescent="0.25">
      <c r="A14" s="247" t="s">
        <v>448</v>
      </c>
      <c r="B14" s="245">
        <v>231</v>
      </c>
      <c r="C14" s="245">
        <v>221</v>
      </c>
      <c r="D14" s="246">
        <v>98</v>
      </c>
      <c r="E14" s="242"/>
    </row>
    <row r="15" spans="1:16" customFormat="1" x14ac:dyDescent="0.25">
      <c r="A15" s="247" t="s">
        <v>449</v>
      </c>
      <c r="B15" s="245">
        <v>351</v>
      </c>
      <c r="C15" s="245">
        <v>361</v>
      </c>
      <c r="D15" s="246">
        <v>106</v>
      </c>
      <c r="E15" s="242"/>
    </row>
    <row r="16" spans="1:16" customFormat="1" x14ac:dyDescent="0.25">
      <c r="A16" s="247" t="s">
        <v>450</v>
      </c>
      <c r="B16" s="245">
        <v>313</v>
      </c>
      <c r="C16" s="245">
        <v>225</v>
      </c>
      <c r="D16" s="246">
        <v>156</v>
      </c>
      <c r="E16" s="242"/>
    </row>
    <row r="17" spans="1:5" customFormat="1" x14ac:dyDescent="0.25">
      <c r="A17" s="247" t="s">
        <v>451</v>
      </c>
      <c r="B17" s="245">
        <v>564</v>
      </c>
      <c r="C17" s="245">
        <v>226</v>
      </c>
      <c r="D17" s="246">
        <v>346</v>
      </c>
      <c r="E17" s="242"/>
    </row>
    <row r="18" spans="1:5" customFormat="1" x14ac:dyDescent="0.25">
      <c r="A18" s="247" t="s">
        <v>452</v>
      </c>
      <c r="B18" s="245">
        <v>451</v>
      </c>
      <c r="C18" s="245">
        <v>112</v>
      </c>
      <c r="D18" s="246">
        <v>241</v>
      </c>
      <c r="E18" s="242"/>
    </row>
    <row r="19" spans="1:5" customFormat="1" ht="15.75" thickBot="1" x14ac:dyDescent="0.3">
      <c r="A19" s="248" t="s">
        <v>453</v>
      </c>
      <c r="B19" s="249">
        <v>214</v>
      </c>
      <c r="C19" s="249">
        <v>111</v>
      </c>
      <c r="D19" s="250">
        <v>115</v>
      </c>
      <c r="E19" s="242"/>
    </row>
    <row r="20" spans="1:5" customFormat="1" x14ac:dyDescent="0.25">
      <c r="A20" s="242"/>
      <c r="B20" s="242"/>
      <c r="C20" s="242"/>
      <c r="D20" s="242"/>
      <c r="E20" s="242"/>
    </row>
    <row r="21" spans="1:5" customFormat="1" ht="15.75" x14ac:dyDescent="0.25">
      <c r="A21" s="404" t="s">
        <v>459</v>
      </c>
      <c r="B21" s="404"/>
      <c r="C21" s="404"/>
      <c r="D21" s="404"/>
      <c r="E21" s="242"/>
    </row>
    <row r="22" spans="1:5" customFormat="1" x14ac:dyDescent="0.25"/>
    <row r="23" spans="1:5" customFormat="1" x14ac:dyDescent="0.25">
      <c r="A23" s="284" t="s">
        <v>309</v>
      </c>
      <c r="B23" s="285" t="s">
        <v>191</v>
      </c>
      <c r="C23" s="283" t="s">
        <v>311</v>
      </c>
      <c r="D23" s="286" t="s">
        <v>312</v>
      </c>
    </row>
    <row r="24" spans="1:5" customFormat="1" x14ac:dyDescent="0.25">
      <c r="A24" s="252">
        <v>1010</v>
      </c>
      <c r="B24" s="256">
        <v>41738</v>
      </c>
      <c r="C24" s="260" t="s">
        <v>153</v>
      </c>
      <c r="D24" s="119">
        <v>805.5</v>
      </c>
    </row>
    <row r="25" spans="1:5" customFormat="1" x14ac:dyDescent="0.25">
      <c r="A25" s="13">
        <v>1011</v>
      </c>
      <c r="B25" s="257">
        <v>41738</v>
      </c>
      <c r="C25" s="261" t="s">
        <v>457</v>
      </c>
      <c r="D25" s="120">
        <v>270.89</v>
      </c>
    </row>
    <row r="26" spans="1:5" customFormat="1" x14ac:dyDescent="0.25">
      <c r="A26" s="13">
        <v>1012</v>
      </c>
      <c r="B26" s="257">
        <v>41738</v>
      </c>
      <c r="C26" s="261" t="s">
        <v>455</v>
      </c>
      <c r="D26" s="120">
        <v>504.72</v>
      </c>
    </row>
    <row r="27" spans="1:5" customFormat="1" x14ac:dyDescent="0.25">
      <c r="A27" s="13">
        <v>1013</v>
      </c>
      <c r="B27" s="257">
        <v>41738</v>
      </c>
      <c r="C27" s="261" t="s">
        <v>456</v>
      </c>
      <c r="D27" s="120">
        <v>568.82000000000005</v>
      </c>
    </row>
    <row r="28" spans="1:5" customFormat="1" x14ac:dyDescent="0.25">
      <c r="A28" s="13">
        <v>1014</v>
      </c>
      <c r="B28" s="257">
        <v>41738</v>
      </c>
      <c r="C28" s="261" t="s">
        <v>458</v>
      </c>
      <c r="D28" s="120">
        <v>201.74</v>
      </c>
    </row>
    <row r="29" spans="1:5" customFormat="1" x14ac:dyDescent="0.25">
      <c r="A29" s="13">
        <v>1015</v>
      </c>
      <c r="B29" s="257">
        <v>41739</v>
      </c>
      <c r="C29" s="261" t="s">
        <v>153</v>
      </c>
      <c r="D29" s="120">
        <v>900.93</v>
      </c>
    </row>
    <row r="30" spans="1:5" customFormat="1" x14ac:dyDescent="0.25">
      <c r="A30" s="13">
        <v>1016</v>
      </c>
      <c r="B30" s="257">
        <v>41739</v>
      </c>
      <c r="C30" s="261" t="s">
        <v>456</v>
      </c>
      <c r="D30" s="120">
        <v>1500.39</v>
      </c>
    </row>
    <row r="31" spans="1:5" customFormat="1" x14ac:dyDescent="0.25">
      <c r="A31" s="13">
        <v>1017</v>
      </c>
      <c r="B31" s="257">
        <v>41739</v>
      </c>
      <c r="C31" s="261" t="s">
        <v>457</v>
      </c>
      <c r="D31" s="120">
        <v>593.91999999999996</v>
      </c>
    </row>
    <row r="32" spans="1:5" customFormat="1" x14ac:dyDescent="0.25">
      <c r="A32" s="13">
        <v>1018</v>
      </c>
      <c r="B32" s="257">
        <v>41740</v>
      </c>
      <c r="C32" s="261" t="s">
        <v>455</v>
      </c>
      <c r="D32" s="120">
        <v>109.35</v>
      </c>
    </row>
    <row r="33" spans="1:4" customFormat="1" x14ac:dyDescent="0.25">
      <c r="A33" s="13">
        <v>1019</v>
      </c>
      <c r="B33" s="257">
        <v>41743</v>
      </c>
      <c r="C33" s="261" t="s">
        <v>457</v>
      </c>
      <c r="D33" s="253">
        <v>307.94</v>
      </c>
    </row>
    <row r="34" spans="1:4" customFormat="1" x14ac:dyDescent="0.25">
      <c r="A34" s="13">
        <v>1020</v>
      </c>
      <c r="B34" s="257">
        <v>41744</v>
      </c>
      <c r="C34" s="261" t="s">
        <v>153</v>
      </c>
      <c r="D34" s="253">
        <v>487.82</v>
      </c>
    </row>
    <row r="35" spans="1:4" customFormat="1" x14ac:dyDescent="0.25">
      <c r="A35" s="13">
        <v>1021</v>
      </c>
      <c r="B35" s="257">
        <v>41744</v>
      </c>
      <c r="C35" s="261" t="s">
        <v>455</v>
      </c>
      <c r="D35" s="253">
        <v>893.82</v>
      </c>
    </row>
    <row r="36" spans="1:4" x14ac:dyDescent="0.25">
      <c r="A36" s="13">
        <v>1022</v>
      </c>
      <c r="B36" s="257">
        <v>41744</v>
      </c>
      <c r="C36" s="262" t="s">
        <v>153</v>
      </c>
      <c r="D36" s="254">
        <v>1022.49</v>
      </c>
    </row>
    <row r="37" spans="1:4" x14ac:dyDescent="0.25">
      <c r="A37" s="13">
        <v>1023</v>
      </c>
      <c r="B37" s="257">
        <v>41744</v>
      </c>
      <c r="C37" s="262" t="s">
        <v>456</v>
      </c>
      <c r="D37" s="254">
        <v>740.82</v>
      </c>
    </row>
    <row r="38" spans="1:4" x14ac:dyDescent="0.25">
      <c r="A38" s="13">
        <v>1024</v>
      </c>
      <c r="B38" s="258">
        <v>41745</v>
      </c>
      <c r="C38" s="262" t="s">
        <v>458</v>
      </c>
      <c r="D38" s="254">
        <v>1198.02</v>
      </c>
    </row>
    <row r="39" spans="1:4" x14ac:dyDescent="0.25">
      <c r="A39" s="13">
        <v>1025</v>
      </c>
      <c r="B39" s="258">
        <v>41745</v>
      </c>
      <c r="C39" s="262" t="s">
        <v>457</v>
      </c>
      <c r="D39" s="254">
        <v>690.93</v>
      </c>
    </row>
    <row r="40" spans="1:4" x14ac:dyDescent="0.25">
      <c r="A40" s="13">
        <v>1026</v>
      </c>
      <c r="B40" s="258">
        <v>41746</v>
      </c>
      <c r="C40" s="262" t="s">
        <v>457</v>
      </c>
      <c r="D40" s="254">
        <v>783.94</v>
      </c>
    </row>
    <row r="41" spans="1:4" x14ac:dyDescent="0.25">
      <c r="A41" s="13">
        <v>1027</v>
      </c>
      <c r="B41" s="258">
        <v>41746</v>
      </c>
      <c r="C41" s="262" t="s">
        <v>153</v>
      </c>
      <c r="D41" s="254">
        <v>404.73</v>
      </c>
    </row>
    <row r="42" spans="1:4" x14ac:dyDescent="0.25">
      <c r="A42" s="13">
        <v>1028</v>
      </c>
      <c r="B42" s="258">
        <v>41746</v>
      </c>
      <c r="C42" s="262" t="s">
        <v>455</v>
      </c>
      <c r="D42" s="254">
        <v>307.04000000000002</v>
      </c>
    </row>
    <row r="43" spans="1:4" x14ac:dyDescent="0.25">
      <c r="A43" s="13">
        <v>1029</v>
      </c>
      <c r="B43" s="258">
        <v>41747</v>
      </c>
      <c r="C43" s="262" t="s">
        <v>455</v>
      </c>
      <c r="D43" s="254">
        <v>1690.83</v>
      </c>
    </row>
    <row r="44" spans="1:4" x14ac:dyDescent="0.25">
      <c r="A44" s="13">
        <v>1030</v>
      </c>
      <c r="B44" s="258">
        <v>41747</v>
      </c>
      <c r="C44" s="262" t="s">
        <v>456</v>
      </c>
      <c r="D44" s="254">
        <v>300.76</v>
      </c>
    </row>
    <row r="45" spans="1:4" x14ac:dyDescent="0.25">
      <c r="A45" s="13">
        <v>1031</v>
      </c>
      <c r="B45" s="258">
        <v>41748</v>
      </c>
      <c r="C45" s="262" t="s">
        <v>458</v>
      </c>
      <c r="D45" s="254">
        <v>250.73</v>
      </c>
    </row>
    <row r="46" spans="1:4" x14ac:dyDescent="0.25">
      <c r="A46" s="13">
        <v>1032</v>
      </c>
      <c r="B46" s="258">
        <v>41749</v>
      </c>
      <c r="C46" s="262" t="s">
        <v>458</v>
      </c>
      <c r="D46" s="254">
        <v>586.03</v>
      </c>
    </row>
    <row r="47" spans="1:4" x14ac:dyDescent="0.25">
      <c r="A47" s="15">
        <v>1033</v>
      </c>
      <c r="B47" s="259">
        <v>41749</v>
      </c>
      <c r="C47" s="263" t="s">
        <v>457</v>
      </c>
      <c r="D47" s="255">
        <v>607.86</v>
      </c>
    </row>
    <row r="48" spans="1:4" x14ac:dyDescent="0.25">
      <c r="D48" s="251"/>
    </row>
    <row r="49" spans="1:13" ht="15.75" x14ac:dyDescent="0.25">
      <c r="A49" s="404" t="s">
        <v>460</v>
      </c>
      <c r="B49" s="404"/>
      <c r="C49" s="404"/>
      <c r="D49" s="404"/>
    </row>
    <row r="51" spans="1:13" x14ac:dyDescent="0.25">
      <c r="A51" s="266" t="s">
        <v>309</v>
      </c>
      <c r="B51" s="197">
        <v>1016</v>
      </c>
      <c r="C51" s="197">
        <v>1013</v>
      </c>
      <c r="D51" s="265">
        <v>1014</v>
      </c>
      <c r="E51" s="197">
        <v>1012</v>
      </c>
      <c r="F51" s="197">
        <v>1015</v>
      </c>
      <c r="G51" s="197">
        <v>1010</v>
      </c>
      <c r="H51" s="197">
        <v>1011</v>
      </c>
    </row>
    <row r="52" spans="1:13" x14ac:dyDescent="0.25">
      <c r="A52" s="266" t="s">
        <v>191</v>
      </c>
      <c r="B52" s="30">
        <v>41739</v>
      </c>
      <c r="C52" s="30">
        <v>41738</v>
      </c>
      <c r="D52" s="30">
        <v>41738</v>
      </c>
      <c r="E52" s="30">
        <v>41738</v>
      </c>
      <c r="F52" s="30">
        <v>41739</v>
      </c>
      <c r="G52" s="30">
        <v>41738</v>
      </c>
      <c r="H52" s="30">
        <v>41738</v>
      </c>
    </row>
    <row r="53" spans="1:13" x14ac:dyDescent="0.25">
      <c r="A53" s="266" t="s">
        <v>311</v>
      </c>
      <c r="B53" s="32" t="s">
        <v>456</v>
      </c>
      <c r="C53" s="32" t="s">
        <v>456</v>
      </c>
      <c r="D53" s="32" t="s">
        <v>458</v>
      </c>
      <c r="E53" s="197" t="s">
        <v>455</v>
      </c>
      <c r="F53" s="197" t="s">
        <v>153</v>
      </c>
      <c r="G53" s="197" t="s">
        <v>153</v>
      </c>
      <c r="H53" s="197" t="s">
        <v>457</v>
      </c>
      <c r="K53"/>
      <c r="L53"/>
      <c r="M53"/>
    </row>
    <row r="54" spans="1:13" x14ac:dyDescent="0.25">
      <c r="A54" s="266" t="s">
        <v>312</v>
      </c>
      <c r="B54" s="185">
        <v>1500.39</v>
      </c>
      <c r="C54" s="185">
        <v>568.82000000000005</v>
      </c>
      <c r="D54" s="185">
        <v>201.74</v>
      </c>
      <c r="E54" s="185">
        <v>504.72</v>
      </c>
      <c r="F54" s="185">
        <v>900.93</v>
      </c>
      <c r="G54" s="185">
        <v>805.5</v>
      </c>
      <c r="H54" s="185">
        <v>270.89</v>
      </c>
      <c r="K54"/>
      <c r="L54"/>
      <c r="M54"/>
    </row>
    <row r="55" spans="1:13" x14ac:dyDescent="0.25">
      <c r="K55"/>
      <c r="L55"/>
      <c r="M55"/>
    </row>
    <row r="56" spans="1:13" x14ac:dyDescent="0.25">
      <c r="K56"/>
      <c r="L56"/>
      <c r="M56"/>
    </row>
    <row r="57" spans="1:13" ht="15.75" x14ac:dyDescent="0.25">
      <c r="A57" s="404" t="s">
        <v>506</v>
      </c>
      <c r="B57" s="404"/>
      <c r="C57" s="404"/>
      <c r="D57" s="404"/>
      <c r="K57"/>
      <c r="L57"/>
      <c r="M57"/>
    </row>
    <row r="58" spans="1:13" x14ac:dyDescent="0.25">
      <c r="K58"/>
      <c r="L58"/>
      <c r="M58"/>
    </row>
    <row r="59" spans="1:13" x14ac:dyDescent="0.25">
      <c r="A59" s="283" t="s">
        <v>509</v>
      </c>
      <c r="B59" s="283" t="s">
        <v>507</v>
      </c>
      <c r="C59" s="283" t="s">
        <v>508</v>
      </c>
      <c r="D59" s="283" t="s">
        <v>510</v>
      </c>
      <c r="E59" s="283" t="s">
        <v>511</v>
      </c>
      <c r="K59"/>
      <c r="L59"/>
      <c r="M59"/>
    </row>
    <row r="60" spans="1:13" x14ac:dyDescent="0.25">
      <c r="A60" s="271">
        <v>730</v>
      </c>
      <c r="B60" s="271">
        <v>220</v>
      </c>
      <c r="C60" s="280">
        <v>850</v>
      </c>
      <c r="D60" s="277" t="s">
        <v>412</v>
      </c>
      <c r="E60" s="272" t="s">
        <v>514</v>
      </c>
      <c r="K60"/>
      <c r="L60"/>
      <c r="M60"/>
    </row>
    <row r="61" spans="1:13" x14ac:dyDescent="0.25">
      <c r="A61" s="273">
        <v>1900</v>
      </c>
      <c r="B61" s="273">
        <v>500</v>
      </c>
      <c r="C61" s="281">
        <v>900</v>
      </c>
      <c r="D61" s="278" t="s">
        <v>408</v>
      </c>
      <c r="E61" s="274" t="s">
        <v>513</v>
      </c>
      <c r="K61"/>
      <c r="L61"/>
      <c r="M61"/>
    </row>
    <row r="62" spans="1:13" x14ac:dyDescent="0.25">
      <c r="A62" s="273">
        <v>1200</v>
      </c>
      <c r="B62" s="273">
        <v>580</v>
      </c>
      <c r="C62" s="281">
        <v>590</v>
      </c>
      <c r="D62" s="278" t="s">
        <v>407</v>
      </c>
      <c r="E62" s="274" t="s">
        <v>364</v>
      </c>
      <c r="K62"/>
      <c r="L62"/>
      <c r="M62"/>
    </row>
    <row r="63" spans="1:13" x14ac:dyDescent="0.25">
      <c r="A63" s="273">
        <v>850</v>
      </c>
      <c r="B63" s="273">
        <v>760</v>
      </c>
      <c r="C63" s="281">
        <v>780</v>
      </c>
      <c r="D63" s="278" t="s">
        <v>409</v>
      </c>
      <c r="E63" s="274" t="s">
        <v>513</v>
      </c>
      <c r="K63"/>
      <c r="L63"/>
      <c r="M63"/>
    </row>
    <row r="64" spans="1:13" x14ac:dyDescent="0.25">
      <c r="A64" s="273">
        <v>500</v>
      </c>
      <c r="B64" s="273">
        <v>775</v>
      </c>
      <c r="C64" s="281">
        <v>1200</v>
      </c>
      <c r="D64" s="278" t="s">
        <v>412</v>
      </c>
      <c r="E64" s="274" t="s">
        <v>514</v>
      </c>
      <c r="K64"/>
      <c r="L64"/>
      <c r="M64"/>
    </row>
    <row r="65" spans="1:13" x14ac:dyDescent="0.25">
      <c r="A65" s="273">
        <v>2500</v>
      </c>
      <c r="B65" s="273">
        <v>900</v>
      </c>
      <c r="C65" s="281">
        <v>790</v>
      </c>
      <c r="D65" s="278" t="s">
        <v>512</v>
      </c>
      <c r="E65" s="274" t="s">
        <v>513</v>
      </c>
      <c r="K65"/>
      <c r="L65"/>
      <c r="M65"/>
    </row>
    <row r="66" spans="1:13" x14ac:dyDescent="0.25">
      <c r="A66" s="273">
        <v>960</v>
      </c>
      <c r="B66" s="273">
        <v>970</v>
      </c>
      <c r="C66" s="281">
        <v>440</v>
      </c>
      <c r="D66" s="278" t="s">
        <v>408</v>
      </c>
      <c r="E66" s="274" t="s">
        <v>514</v>
      </c>
      <c r="K66"/>
      <c r="L66"/>
      <c r="M66"/>
    </row>
    <row r="67" spans="1:13" x14ac:dyDescent="0.25">
      <c r="A67" s="273">
        <v>980</v>
      </c>
      <c r="B67" s="273">
        <v>990</v>
      </c>
      <c r="C67" s="281">
        <v>980</v>
      </c>
      <c r="D67" s="278" t="s">
        <v>512</v>
      </c>
      <c r="E67" s="274" t="s">
        <v>514</v>
      </c>
      <c r="K67"/>
      <c r="L67"/>
      <c r="M67"/>
    </row>
    <row r="68" spans="1:13" x14ac:dyDescent="0.25">
      <c r="A68" s="273">
        <v>906</v>
      </c>
      <c r="B68" s="273">
        <v>1050</v>
      </c>
      <c r="C68" s="281">
        <v>920</v>
      </c>
      <c r="D68" s="278" t="s">
        <v>504</v>
      </c>
      <c r="E68" s="274" t="s">
        <v>364</v>
      </c>
      <c r="K68"/>
      <c r="L68"/>
      <c r="M68"/>
    </row>
    <row r="69" spans="1:13" x14ac:dyDescent="0.25">
      <c r="A69" s="273">
        <v>570</v>
      </c>
      <c r="B69" s="273">
        <v>1200</v>
      </c>
      <c r="C69" s="281">
        <v>1080</v>
      </c>
      <c r="D69" s="278" t="s">
        <v>410</v>
      </c>
      <c r="E69" s="274" t="s">
        <v>513</v>
      </c>
      <c r="K69"/>
      <c r="L69"/>
      <c r="M69"/>
    </row>
    <row r="70" spans="1:13" x14ac:dyDescent="0.25">
      <c r="A70" s="275">
        <v>670</v>
      </c>
      <c r="B70" s="275">
        <v>12500</v>
      </c>
      <c r="C70" s="282">
        <v>780</v>
      </c>
      <c r="D70" s="279" t="s">
        <v>411</v>
      </c>
      <c r="E70" s="276" t="s">
        <v>514</v>
      </c>
    </row>
    <row r="71" spans="1:13" x14ac:dyDescent="0.25">
      <c r="A71" s="270"/>
      <c r="B71" s="270"/>
      <c r="C71" s="270"/>
    </row>
    <row r="72" spans="1:13" x14ac:dyDescent="0.25">
      <c r="A72" s="270"/>
      <c r="B72" s="270"/>
      <c r="C72" s="270"/>
    </row>
    <row r="73" spans="1:13" x14ac:dyDescent="0.25">
      <c r="A73" s="270"/>
      <c r="B73" s="270"/>
      <c r="C73" s="270"/>
    </row>
  </sheetData>
  <sortState ref="A60:E70">
    <sortCondition ref="B64"/>
  </sortState>
  <dataConsolidate/>
  <mergeCells count="6">
    <mergeCell ref="A57:D57"/>
    <mergeCell ref="A49:D49"/>
    <mergeCell ref="C2:D2"/>
    <mergeCell ref="A5:B5"/>
    <mergeCell ref="A8:D8"/>
    <mergeCell ref="A21:D21"/>
  </mergeCells>
  <conditionalFormatting sqref="D24:D47">
    <cfRule type="iconSet" priority="2">
      <iconSet>
        <cfvo type="percent" val="0"/>
        <cfvo type="num" val="450"/>
        <cfvo type="num" val="1000"/>
      </iconSet>
    </cfRule>
  </conditionalFormatting>
  <conditionalFormatting sqref="B54:H54">
    <cfRule type="iconSet" priority="1">
      <iconSet>
        <cfvo type="percent" val="0"/>
        <cfvo type="num" val="450"/>
        <cfvo type="num" val="1000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8</vt:i4>
      </vt:variant>
    </vt:vector>
  </HeadingPairs>
  <TitlesOfParts>
    <vt:vector size="47" baseType="lpstr">
      <vt:lpstr>Home Page</vt:lpstr>
      <vt:lpstr>Blank Sheet</vt:lpstr>
      <vt:lpstr>Section 2 Notes</vt:lpstr>
      <vt:lpstr>Section 3 Notes</vt:lpstr>
      <vt:lpstr>Hyperlinks</vt:lpstr>
      <vt:lpstr>Outline</vt:lpstr>
      <vt:lpstr>Scenario</vt:lpstr>
      <vt:lpstr>Scenario Summary</vt:lpstr>
      <vt:lpstr>Sorting</vt:lpstr>
      <vt:lpstr>Series &amp; Custom Lists</vt:lpstr>
      <vt:lpstr>Naming Cells</vt:lpstr>
      <vt:lpstr>Auto Filter</vt:lpstr>
      <vt:lpstr>Advanced Filter</vt:lpstr>
      <vt:lpstr>Advanced Filter Unique Records</vt:lpstr>
      <vt:lpstr>Section 4 Notes</vt:lpstr>
      <vt:lpstr>Section 5 Notes</vt:lpstr>
      <vt:lpstr>Chart</vt:lpstr>
      <vt:lpstr>Chart Area</vt:lpstr>
      <vt:lpstr>Chart Objects Added</vt:lpstr>
      <vt:lpstr>Chart Lower Neg Line</vt:lpstr>
      <vt:lpstr>Trendline</vt:lpstr>
      <vt:lpstr>Gantt Chart</vt:lpstr>
      <vt:lpstr>House</vt:lpstr>
      <vt:lpstr>Conditional Formatting</vt:lpstr>
      <vt:lpstr>Dates and Times</vt:lpstr>
      <vt:lpstr>Range Union Intersection 3D</vt:lpstr>
      <vt:lpstr>IF Statements</vt:lpstr>
      <vt:lpstr>Lookup</vt:lpstr>
      <vt:lpstr>Mathematical Functions</vt:lpstr>
      <vt:lpstr>Statistical Functions</vt:lpstr>
      <vt:lpstr>Text Functions</vt:lpstr>
      <vt:lpstr>Financial Functions</vt:lpstr>
      <vt:lpstr>Database Functions</vt:lpstr>
      <vt:lpstr>Section 6 Notes </vt:lpstr>
      <vt:lpstr>Trace Errors</vt:lpstr>
      <vt:lpstr>Section 7 Notes</vt:lpstr>
      <vt:lpstr>Data Validation</vt:lpstr>
      <vt:lpstr>Protect Cells in a Worksheet</vt:lpstr>
      <vt:lpstr>References</vt:lpstr>
      <vt:lpstr>'Advanced Filter'!Criteria</vt:lpstr>
      <vt:lpstr>Distance</vt:lpstr>
      <vt:lpstr>'Advanced Filter'!Extract</vt:lpstr>
      <vt:lpstr>'Advanced Filter Unique Records'!Extract</vt:lpstr>
      <vt:lpstr>Phones</vt:lpstr>
      <vt:lpstr>Hyperlinks!Print_Area</vt:lpstr>
      <vt:lpstr>SalesDB</vt:lpstr>
      <vt:lpstr>TaxRate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rmcnally</dc:creator>
  <cp:lastModifiedBy>Rynagh  McNally</cp:lastModifiedBy>
  <cp:lastPrinted>2014-07-17T12:28:53Z</cp:lastPrinted>
  <dcterms:created xsi:type="dcterms:W3CDTF">2012-11-07T09:09:44Z</dcterms:created>
  <dcterms:modified xsi:type="dcterms:W3CDTF">2015-09-16T15:08:30Z</dcterms:modified>
</cp:coreProperties>
</file>